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9.xml" ContentType="application/vnd.openxmlformats-officedocument.drawing+xml"/>
  <Override PartName="/xl/comments2.xml" ContentType="application/vnd.openxmlformats-officedocument.spreadsheetml.comment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0.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13_ncr:1_{BE38D2FE-02B0-43B4-AB0F-9ACEDB980EB0}" xr6:coauthVersionLast="47" xr6:coauthVersionMax="47" xr10:uidLastSave="{00000000-0000-0000-0000-000000000000}"/>
  <bookViews>
    <workbookView xWindow="-120" yWindow="-120" windowWidth="20730" windowHeight="11160" firstSheet="2" activeTab="2" xr2:uid="{00000000-000D-0000-FFFF-FFFF00000000}"/>
  </bookViews>
  <sheets>
    <sheet name="Summary (old)" sheetId="17" state="hidden" r:id="rId1"/>
    <sheet name="BAU (Same Year)" sheetId="22" state="hidden" r:id="rId2"/>
    <sheet name="Summary (Main)" sheetId="23" r:id="rId3"/>
    <sheet name="BAU (Diff Year)" sheetId="20" state="hidden" r:id="rId4"/>
    <sheet name="Sheet3" sheetId="21" state="hidden" r:id="rId5"/>
    <sheet name="Energy" sheetId="2" r:id="rId6"/>
    <sheet name="Water" sheetId="8" r:id="rId7"/>
    <sheet name="Waste 1 - Actual" sheetId="9" r:id="rId8"/>
    <sheet name="Waste 2 - Estimate" sheetId="10" r:id="rId9"/>
    <sheet name="Greenery &amp; Water Bodies" sheetId="13" r:id="rId10"/>
    <sheet name="Mobility 3 - Estimate" sheetId="18" r:id="rId11"/>
  </sheets>
  <definedNames>
    <definedName name="OLE_LINK1" localSheetId="0">'Summary (old)'!$A$1</definedName>
    <definedName name="_xlnm.Print_Area" localSheetId="5">Energy!$A$1:$H$51</definedName>
    <definedName name="_xlnm.Print_Area" localSheetId="9">'Greenery &amp; Water Bodies'!$A$1:$I$51</definedName>
    <definedName name="_xlnm.Print_Area" localSheetId="10">'Mobility 3 - Estimate'!$A$1:$I$52</definedName>
    <definedName name="_xlnm.Print_Area" localSheetId="2">'Summary (Main)'!$A$1:$I$73</definedName>
    <definedName name="_xlnm.Print_Area" localSheetId="7">'Waste 1 - Actual'!$A$1:$H$50</definedName>
    <definedName name="_xlnm.Print_Area" localSheetId="8">'Waste 2 - Estimate'!$A$1:$I$52</definedName>
    <definedName name="_xlnm.Print_Area" localSheetId="6">Water!$A$1:$H$52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10" l="1"/>
  <c r="E31" i="10" s="1"/>
  <c r="D28" i="2"/>
  <c r="E32" i="23"/>
  <c r="F32" i="23"/>
  <c r="G32" i="23"/>
  <c r="H32" i="23"/>
  <c r="I32" i="23"/>
  <c r="D32" i="23"/>
  <c r="G44" i="23" l="1"/>
  <c r="H44" i="23"/>
  <c r="H24" i="13"/>
  <c r="I24" i="13"/>
  <c r="H25" i="13"/>
  <c r="I25" i="13"/>
  <c r="H26" i="13"/>
  <c r="I26" i="13"/>
  <c r="H27" i="13"/>
  <c r="I27" i="13"/>
  <c r="H28" i="13"/>
  <c r="I28" i="13"/>
  <c r="H29" i="13"/>
  <c r="I29" i="13"/>
  <c r="H30" i="13"/>
  <c r="I30" i="13"/>
  <c r="H31" i="13"/>
  <c r="I31" i="13"/>
  <c r="H32" i="13"/>
  <c r="I32" i="13"/>
  <c r="G31" i="13"/>
  <c r="G34" i="10" l="1"/>
  <c r="H34" i="10"/>
  <c r="I34" i="10"/>
  <c r="J34" i="10"/>
  <c r="K34" i="10"/>
  <c r="L34" i="10"/>
  <c r="M34" i="10"/>
  <c r="N34" i="10"/>
  <c r="O34" i="10"/>
  <c r="P34" i="10"/>
  <c r="Q34" i="10"/>
  <c r="R34" i="10"/>
  <c r="G33" i="10"/>
  <c r="H33" i="10"/>
  <c r="I33" i="10"/>
  <c r="J33" i="10"/>
  <c r="K33" i="10"/>
  <c r="L33" i="10"/>
  <c r="M33" i="10"/>
  <c r="N33" i="10"/>
  <c r="O33" i="10"/>
  <c r="P33" i="10"/>
  <c r="Q33" i="10"/>
  <c r="R33" i="10"/>
  <c r="E33" i="9"/>
  <c r="F33" i="9"/>
  <c r="F34" i="8"/>
  <c r="G34" i="8"/>
  <c r="E34" i="8"/>
  <c r="E32" i="8"/>
  <c r="E35" i="2"/>
  <c r="F35" i="2"/>
  <c r="G32" i="10"/>
  <c r="H32" i="10"/>
  <c r="I32" i="10"/>
  <c r="J32" i="10"/>
  <c r="K32" i="10"/>
  <c r="L32" i="10"/>
  <c r="M32" i="10"/>
  <c r="N32" i="10"/>
  <c r="O32" i="10"/>
  <c r="P32" i="10"/>
  <c r="Q32" i="10"/>
  <c r="R32" i="10"/>
  <c r="F31" i="9"/>
  <c r="G32" i="8"/>
  <c r="F36" i="2"/>
  <c r="G36" i="2"/>
  <c r="H36" i="2"/>
  <c r="I36" i="2"/>
  <c r="J36" i="2"/>
  <c r="K36" i="2"/>
  <c r="L36" i="2"/>
  <c r="M36" i="2"/>
  <c r="N36" i="2"/>
  <c r="O36" i="2"/>
  <c r="P36" i="2"/>
  <c r="Q36" i="2"/>
  <c r="E31" i="2"/>
  <c r="H32" i="8"/>
  <c r="G33" i="8"/>
  <c r="H33" i="8"/>
  <c r="I33" i="8"/>
  <c r="J33" i="8"/>
  <c r="K33" i="8"/>
  <c r="L33" i="8"/>
  <c r="M33" i="8"/>
  <c r="N33" i="8"/>
  <c r="O33" i="8"/>
  <c r="P33" i="8"/>
  <c r="Q33" i="8"/>
  <c r="C43" i="23"/>
  <c r="C32" i="23"/>
  <c r="C31" i="23"/>
  <c r="C30" i="23"/>
  <c r="C28" i="23"/>
  <c r="C27" i="23"/>
  <c r="R28" i="10" l="1"/>
  <c r="G28" i="10"/>
  <c r="H28" i="10"/>
  <c r="I28" i="10"/>
  <c r="J28" i="10"/>
  <c r="K28" i="10"/>
  <c r="L28" i="10"/>
  <c r="M28" i="10"/>
  <c r="N28" i="10"/>
  <c r="O28" i="10"/>
  <c r="P28" i="10"/>
  <c r="Q28" i="10"/>
  <c r="F28" i="10"/>
  <c r="I43" i="23" l="1"/>
  <c r="I44" i="23" s="1"/>
  <c r="I27" i="23"/>
  <c r="I31" i="23"/>
  <c r="I45" i="23" l="1"/>
  <c r="I46" i="23" s="1"/>
  <c r="B21" i="13"/>
  <c r="D42" i="23" l="1"/>
  <c r="E42" i="23" s="1"/>
  <c r="F42" i="23" s="1"/>
  <c r="G42" i="23" s="1"/>
  <c r="H42" i="23" s="1"/>
  <c r="I42" i="23" s="1"/>
  <c r="G32" i="13"/>
  <c r="A23" i="13"/>
  <c r="A24" i="13" s="1"/>
  <c r="A25" i="13" s="1"/>
  <c r="A26" i="13" s="1"/>
  <c r="A27" i="13" s="1"/>
  <c r="A28" i="13" s="1"/>
  <c r="A29" i="13" s="1"/>
  <c r="A30" i="13" s="1"/>
  <c r="A31" i="13" s="1"/>
  <c r="A32" i="13" s="1"/>
  <c r="D23" i="18"/>
  <c r="G27" i="18" s="1"/>
  <c r="E23" i="18"/>
  <c r="E26" i="18"/>
  <c r="F26" i="18"/>
  <c r="G26" i="18"/>
  <c r="H26" i="18"/>
  <c r="I26" i="18"/>
  <c r="D26" i="18"/>
  <c r="F27" i="18" l="1"/>
  <c r="E27" i="18"/>
  <c r="I27" i="18"/>
  <c r="H27" i="18"/>
  <c r="D31" i="2"/>
  <c r="D19" i="18" l="1"/>
  <c r="D16" i="10" l="1"/>
  <c r="D26" i="23" l="1"/>
  <c r="E26" i="23" s="1"/>
  <c r="E28" i="9" l="1"/>
  <c r="F28" i="9"/>
  <c r="G28" i="9"/>
  <c r="H28" i="9"/>
  <c r="D28" i="9"/>
  <c r="D7" i="18" l="1"/>
  <c r="D6" i="18"/>
  <c r="D5" i="18"/>
  <c r="D4" i="18"/>
  <c r="D3" i="18"/>
  <c r="D7" i="13"/>
  <c r="D6" i="13"/>
  <c r="D5" i="13"/>
  <c r="D4" i="13"/>
  <c r="D3" i="13"/>
  <c r="D4" i="10"/>
  <c r="D5" i="10"/>
  <c r="D6" i="10"/>
  <c r="D7" i="10"/>
  <c r="D3" i="10"/>
  <c r="D7" i="9"/>
  <c r="D6" i="9"/>
  <c r="D5" i="9"/>
  <c r="D4" i="9"/>
  <c r="D3" i="9"/>
  <c r="D7" i="8"/>
  <c r="D6" i="8"/>
  <c r="D5" i="8"/>
  <c r="D4" i="8"/>
  <c r="D3" i="8"/>
  <c r="D4" i="2"/>
  <c r="D5" i="2"/>
  <c r="D6" i="2"/>
  <c r="D7" i="2"/>
  <c r="D3" i="2"/>
  <c r="E31" i="23" l="1"/>
  <c r="F31" i="23"/>
  <c r="G31" i="23"/>
  <c r="H31" i="23"/>
  <c r="D31" i="23"/>
  <c r="D33" i="18" l="1"/>
  <c r="D34" i="18" s="1"/>
  <c r="E33" i="18"/>
  <c r="E34" i="18" s="1"/>
  <c r="F33" i="18"/>
  <c r="F34" i="18" s="1"/>
  <c r="G33" i="18"/>
  <c r="G34" i="18" s="1"/>
  <c r="H33" i="18"/>
  <c r="H34" i="18" s="1"/>
  <c r="I33" i="18"/>
  <c r="I34" i="18" s="1"/>
  <c r="E24" i="18"/>
  <c r="F23" i="18"/>
  <c r="F24" i="18" s="1"/>
  <c r="G23" i="18"/>
  <c r="G24" i="18" s="1"/>
  <c r="H23" i="18"/>
  <c r="H24" i="18" s="1"/>
  <c r="I23" i="18"/>
  <c r="I24" i="18" s="1"/>
  <c r="D24" i="18"/>
  <c r="D29" i="9"/>
  <c r="D30" i="23" s="1"/>
  <c r="G36" i="18" l="1"/>
  <c r="H36" i="18"/>
  <c r="D36" i="18"/>
  <c r="I36" i="18"/>
  <c r="F36" i="18"/>
  <c r="E36" i="18"/>
  <c r="B32" i="23"/>
  <c r="B22" i="13"/>
  <c r="B23" i="13" s="1"/>
  <c r="B24" i="13" s="1"/>
  <c r="B25" i="13" s="1"/>
  <c r="B26" i="13" s="1"/>
  <c r="B27" i="13" s="1"/>
  <c r="B28" i="13" s="1"/>
  <c r="B29" i="13" s="1"/>
  <c r="B30" i="13" s="1"/>
  <c r="B31" i="13" s="1"/>
  <c r="B32" i="13" s="1"/>
  <c r="E15" i="10"/>
  <c r="D15" i="9"/>
  <c r="D15" i="8"/>
  <c r="E19" i="18" l="1"/>
  <c r="D30" i="18"/>
  <c r="B31" i="23"/>
  <c r="B30" i="23"/>
  <c r="B28" i="23"/>
  <c r="B27" i="23"/>
  <c r="D15" i="2"/>
  <c r="E15" i="2" s="1"/>
  <c r="F15" i="2" s="1"/>
  <c r="G15" i="2" s="1"/>
  <c r="H15" i="2" s="1"/>
  <c r="I15" i="2" s="1"/>
  <c r="J15" i="2" s="1"/>
  <c r="K15" i="2" s="1"/>
  <c r="L15" i="2" s="1"/>
  <c r="M15" i="2" s="1"/>
  <c r="N15" i="2" s="1"/>
  <c r="O15" i="2" s="1"/>
  <c r="P15" i="2" s="1"/>
  <c r="Q15" i="2" s="1"/>
  <c r="D34" i="23"/>
  <c r="F19" i="18" l="1"/>
  <c r="E30" i="18"/>
  <c r="E28" i="2"/>
  <c r="F28" i="2"/>
  <c r="G19" i="18" l="1"/>
  <c r="F30" i="18"/>
  <c r="F26" i="23"/>
  <c r="F20" i="23"/>
  <c r="F19" i="23"/>
  <c r="H19" i="18" l="1"/>
  <c r="G30" i="18"/>
  <c r="F21" i="23"/>
  <c r="G26" i="23"/>
  <c r="I28" i="9"/>
  <c r="J28" i="9"/>
  <c r="K28" i="9"/>
  <c r="L28" i="9"/>
  <c r="M28" i="9"/>
  <c r="N28" i="9"/>
  <c r="O28" i="9"/>
  <c r="P28" i="9"/>
  <c r="Q28" i="9"/>
  <c r="I34" i="23" l="1"/>
  <c r="I19" i="18"/>
  <c r="I30" i="18" s="1"/>
  <c r="H30" i="18"/>
  <c r="H34" i="23"/>
  <c r="F34" i="23"/>
  <c r="G34" i="23"/>
  <c r="E34" i="23"/>
  <c r="I31" i="9"/>
  <c r="I33" i="9"/>
  <c r="P31" i="9"/>
  <c r="P33" i="9"/>
  <c r="O31" i="9"/>
  <c r="O33" i="9"/>
  <c r="N31" i="9"/>
  <c r="N33" i="9"/>
  <c r="M31" i="9"/>
  <c r="M33" i="9"/>
  <c r="H31" i="9"/>
  <c r="H33" i="9"/>
  <c r="G33" i="9"/>
  <c r="G31" i="9"/>
  <c r="K33" i="9"/>
  <c r="K31" i="9"/>
  <c r="Q31" i="9"/>
  <c r="Q33" i="9"/>
  <c r="L31" i="9"/>
  <c r="L33" i="9"/>
  <c r="J33" i="9"/>
  <c r="J31" i="9"/>
  <c r="H26" i="23"/>
  <c r="I26" i="23" s="1"/>
  <c r="F28" i="8" l="1"/>
  <c r="F32" i="8" s="1"/>
  <c r="G28" i="8"/>
  <c r="H28" i="8"/>
  <c r="I28" i="8"/>
  <c r="J28" i="8"/>
  <c r="K28" i="8"/>
  <c r="L28" i="8"/>
  <c r="M28" i="8"/>
  <c r="N28" i="8"/>
  <c r="O28" i="8"/>
  <c r="P28" i="8"/>
  <c r="Q28" i="8"/>
  <c r="E28" i="8"/>
  <c r="D28" i="8"/>
  <c r="D29" i="8" s="1"/>
  <c r="D28" i="23" l="1"/>
  <c r="D23" i="17"/>
  <c r="N34" i="8"/>
  <c r="N32" i="8"/>
  <c r="M34" i="8"/>
  <c r="M32" i="8"/>
  <c r="H34" i="8"/>
  <c r="O34" i="8"/>
  <c r="O32" i="8"/>
  <c r="K32" i="8"/>
  <c r="K34" i="8"/>
  <c r="J34" i="8"/>
  <c r="J32" i="8"/>
  <c r="P34" i="8"/>
  <c r="P32" i="8"/>
  <c r="L32" i="8"/>
  <c r="L34" i="8"/>
  <c r="Q34" i="8"/>
  <c r="Q32" i="8"/>
  <c r="I34" i="8"/>
  <c r="I32" i="8"/>
  <c r="I29" i="22"/>
  <c r="Q29" i="22"/>
  <c r="P29" i="22"/>
  <c r="O29" i="22"/>
  <c r="N29" i="22"/>
  <c r="M29" i="22"/>
  <c r="L29" i="22"/>
  <c r="K29" i="22"/>
  <c r="J29" i="22"/>
  <c r="H29" i="22"/>
  <c r="G29" i="22"/>
  <c r="F29" i="22"/>
  <c r="E29" i="22"/>
  <c r="B28" i="22"/>
  <c r="B27" i="22"/>
  <c r="B26" i="22"/>
  <c r="B25" i="22"/>
  <c r="B24" i="22"/>
  <c r="B23" i="22"/>
  <c r="E21" i="22"/>
  <c r="F21" i="22" s="1"/>
  <c r="G21" i="22" s="1"/>
  <c r="H21" i="22" s="1"/>
  <c r="I21" i="22" s="1"/>
  <c r="J21" i="22" s="1"/>
  <c r="K21" i="22" s="1"/>
  <c r="L21" i="22" s="1"/>
  <c r="M21" i="22" s="1"/>
  <c r="N21" i="22" s="1"/>
  <c r="O21" i="22" s="1"/>
  <c r="P21" i="22" s="1"/>
  <c r="Q21" i="22" s="1"/>
  <c r="M16" i="22" s="1"/>
  <c r="M15" i="22"/>
  <c r="E29" i="20"/>
  <c r="M17" i="22" l="1"/>
  <c r="Q18" i="22" l="1"/>
  <c r="M18" i="22"/>
  <c r="I18" i="22"/>
  <c r="E18" i="22"/>
  <c r="O18" i="22"/>
  <c r="K18" i="22"/>
  <c r="P18" i="22"/>
  <c r="L18" i="22"/>
  <c r="H18" i="22"/>
  <c r="G18" i="22"/>
  <c r="N18" i="22"/>
  <c r="J18" i="22"/>
  <c r="F18" i="22"/>
  <c r="M15" i="20" l="1"/>
  <c r="B28" i="20"/>
  <c r="B27" i="20"/>
  <c r="B26" i="20"/>
  <c r="B25" i="20"/>
  <c r="B24" i="20"/>
  <c r="B23" i="20"/>
  <c r="E21" i="20"/>
  <c r="F21" i="20" s="1"/>
  <c r="G21" i="20" s="1"/>
  <c r="H21" i="20" s="1"/>
  <c r="I21" i="20" s="1"/>
  <c r="J21" i="20" s="1"/>
  <c r="K21" i="20" s="1"/>
  <c r="L21" i="20" s="1"/>
  <c r="M21" i="20" s="1"/>
  <c r="N21" i="20" s="1"/>
  <c r="O21" i="20" s="1"/>
  <c r="P21" i="20" s="1"/>
  <c r="Q21" i="20" s="1"/>
  <c r="M16" i="20" s="1"/>
  <c r="H27" i="17"/>
  <c r="I27" i="17"/>
  <c r="J27" i="17"/>
  <c r="K27" i="17"/>
  <c r="M27" i="17"/>
  <c r="N27" i="17"/>
  <c r="O27" i="17"/>
  <c r="P27" i="17"/>
  <c r="Q27" i="17"/>
  <c r="E20" i="17"/>
  <c r="F20" i="17" s="1"/>
  <c r="G20" i="17" s="1"/>
  <c r="H20" i="17" s="1"/>
  <c r="I20" i="17" s="1"/>
  <c r="J20" i="17" s="1"/>
  <c r="K20" i="17" s="1"/>
  <c r="L20" i="17" s="1"/>
  <c r="M20" i="17" s="1"/>
  <c r="N20" i="17" s="1"/>
  <c r="O20" i="17" s="1"/>
  <c r="P20" i="17" s="1"/>
  <c r="Q20" i="17" s="1"/>
  <c r="G22" i="13"/>
  <c r="F15" i="10"/>
  <c r="G15" i="10" s="1"/>
  <c r="H15" i="10" s="1"/>
  <c r="I15" i="10" s="1"/>
  <c r="J15" i="10" s="1"/>
  <c r="K15" i="10" s="1"/>
  <c r="L15" i="10" s="1"/>
  <c r="M15" i="10" s="1"/>
  <c r="N15" i="10" s="1"/>
  <c r="O15" i="10" s="1"/>
  <c r="P15" i="10" s="1"/>
  <c r="Q15" i="10" s="1"/>
  <c r="R15" i="10" s="1"/>
  <c r="O29" i="9"/>
  <c r="O32" i="9" s="1"/>
  <c r="J29" i="9"/>
  <c r="J32" i="9" s="1"/>
  <c r="K29" i="9"/>
  <c r="K32" i="9" s="1"/>
  <c r="L29" i="9"/>
  <c r="L32" i="9" s="1"/>
  <c r="M29" i="9"/>
  <c r="M32" i="9" s="1"/>
  <c r="N29" i="9"/>
  <c r="N32" i="9" s="1"/>
  <c r="P29" i="9"/>
  <c r="P32" i="9" s="1"/>
  <c r="Q29" i="9"/>
  <c r="Q32" i="9" s="1"/>
  <c r="F29" i="9"/>
  <c r="G29" i="9"/>
  <c r="H29" i="9"/>
  <c r="I29" i="9"/>
  <c r="E29" i="9"/>
  <c r="E31" i="9"/>
  <c r="E15" i="9"/>
  <c r="F15" i="9" s="1"/>
  <c r="G15" i="9" s="1"/>
  <c r="H15" i="9" s="1"/>
  <c r="I15" i="9" s="1"/>
  <c r="J15" i="9" s="1"/>
  <c r="K15" i="9" s="1"/>
  <c r="L15" i="9" s="1"/>
  <c r="M15" i="9" s="1"/>
  <c r="N15" i="9" s="1"/>
  <c r="O15" i="9" s="1"/>
  <c r="P15" i="9" s="1"/>
  <c r="Q15" i="9" s="1"/>
  <c r="B26" i="17"/>
  <c r="B29" i="17"/>
  <c r="B25" i="17"/>
  <c r="B24" i="17"/>
  <c r="B23" i="17"/>
  <c r="B22" i="17"/>
  <c r="E29" i="8"/>
  <c r="E33" i="8" s="1"/>
  <c r="F29" i="8"/>
  <c r="F33" i="8" s="1"/>
  <c r="G29" i="8"/>
  <c r="H29" i="8"/>
  <c r="H28" i="23" s="1"/>
  <c r="I29" i="8"/>
  <c r="I28" i="23" s="1"/>
  <c r="J29" i="8"/>
  <c r="K29" i="8"/>
  <c r="N29" i="8"/>
  <c r="P29" i="8"/>
  <c r="L29" i="8"/>
  <c r="M29" i="8"/>
  <c r="O29" i="8"/>
  <c r="Q29" i="8"/>
  <c r="E15" i="8"/>
  <c r="F15" i="8" s="1"/>
  <c r="G15" i="8" s="1"/>
  <c r="H15" i="8" s="1"/>
  <c r="I15" i="8" s="1"/>
  <c r="J15" i="8" s="1"/>
  <c r="K15" i="8" s="1"/>
  <c r="L15" i="8" s="1"/>
  <c r="M15" i="8" s="1"/>
  <c r="N15" i="8" s="1"/>
  <c r="O15" i="8" s="1"/>
  <c r="P15" i="8" s="1"/>
  <c r="Q15" i="8" s="1"/>
  <c r="J28" i="2"/>
  <c r="K28" i="2"/>
  <c r="L28" i="2"/>
  <c r="M28" i="2"/>
  <c r="N28" i="2"/>
  <c r="O28" i="2"/>
  <c r="P28" i="2"/>
  <c r="Q28" i="2"/>
  <c r="I28" i="2"/>
  <c r="E43" i="23" l="1"/>
  <c r="E44" i="23" s="1"/>
  <c r="H22" i="13"/>
  <c r="I22" i="13" s="1"/>
  <c r="H30" i="23"/>
  <c r="H32" i="9"/>
  <c r="F30" i="23"/>
  <c r="F32" i="9"/>
  <c r="I33" i="23"/>
  <c r="I38" i="23" s="1"/>
  <c r="I39" i="23" s="1"/>
  <c r="I40" i="23" s="1"/>
  <c r="G30" i="23"/>
  <c r="G32" i="9"/>
  <c r="E30" i="23"/>
  <c r="E32" i="9"/>
  <c r="I30" i="23"/>
  <c r="I32" i="9"/>
  <c r="E24" i="17"/>
  <c r="G24" i="17"/>
  <c r="F24" i="17"/>
  <c r="E28" i="23"/>
  <c r="E23" i="17"/>
  <c r="G28" i="23"/>
  <c r="G23" i="17"/>
  <c r="F28" i="23"/>
  <c r="F23" i="17"/>
  <c r="O29" i="2"/>
  <c r="O37" i="2"/>
  <c r="O35" i="2"/>
  <c r="N35" i="2"/>
  <c r="N37" i="2"/>
  <c r="Q29" i="2"/>
  <c r="Q35" i="2"/>
  <c r="Q37" i="2"/>
  <c r="P29" i="2"/>
  <c r="P37" i="2"/>
  <c r="P35" i="2"/>
  <c r="M29" i="2"/>
  <c r="M37" i="2"/>
  <c r="M35" i="2"/>
  <c r="L29" i="2"/>
  <c r="L35" i="2"/>
  <c r="L37" i="2"/>
  <c r="I29" i="2"/>
  <c r="I35" i="2"/>
  <c r="I37" i="2"/>
  <c r="K29" i="2"/>
  <c r="K35" i="2"/>
  <c r="K37" i="2"/>
  <c r="N29" i="2"/>
  <c r="J29" i="2"/>
  <c r="J37" i="2"/>
  <c r="J35" i="2"/>
  <c r="M17" i="20"/>
  <c r="L27" i="17"/>
  <c r="G18" i="20" l="1"/>
  <c r="K18" i="20"/>
  <c r="O18" i="20"/>
  <c r="J18" i="20"/>
  <c r="H18" i="20"/>
  <c r="L18" i="20"/>
  <c r="P18" i="20"/>
  <c r="E18" i="20"/>
  <c r="I18" i="20"/>
  <c r="M18" i="20"/>
  <c r="Q18" i="20"/>
  <c r="F18" i="20"/>
  <c r="N18" i="20"/>
  <c r="F29" i="20"/>
  <c r="G29" i="20" l="1"/>
  <c r="H29" i="20" l="1"/>
  <c r="G27" i="13"/>
  <c r="G28" i="13"/>
  <c r="G29" i="13"/>
  <c r="G30" i="13"/>
  <c r="G23" i="13"/>
  <c r="G24" i="13"/>
  <c r="G43" i="23" s="1"/>
  <c r="G25" i="13"/>
  <c r="H43" i="23" s="1"/>
  <c r="G26" i="13"/>
  <c r="G21" i="13"/>
  <c r="E28" i="10"/>
  <c r="D32" i="10"/>
  <c r="D29" i="10"/>
  <c r="D31" i="9"/>
  <c r="D32" i="8"/>
  <c r="E29" i="2"/>
  <c r="E32" i="2" s="1"/>
  <c r="E27" i="23" s="1"/>
  <c r="F29" i="2"/>
  <c r="F32" i="2" s="1"/>
  <c r="F27" i="23" s="1"/>
  <c r="G28" i="2"/>
  <c r="H28" i="2"/>
  <c r="D35" i="2"/>
  <c r="G45" i="23" l="1"/>
  <c r="G46" i="23" s="1"/>
  <c r="H45" i="23"/>
  <c r="H46" i="23" s="1"/>
  <c r="F43" i="23"/>
  <c r="F44" i="23" s="1"/>
  <c r="H23" i="13"/>
  <c r="I23" i="13" s="1"/>
  <c r="D43" i="23"/>
  <c r="E45" i="23" s="1"/>
  <c r="E46" i="23" s="1"/>
  <c r="G29" i="2"/>
  <c r="G32" i="2" s="1"/>
  <c r="G27" i="23" s="1"/>
  <c r="G33" i="23" s="1"/>
  <c r="G37" i="2"/>
  <c r="G35" i="2"/>
  <c r="D30" i="10"/>
  <c r="F29" i="10"/>
  <c r="F32" i="10" s="1"/>
  <c r="H29" i="2"/>
  <c r="H37" i="2"/>
  <c r="H35" i="2"/>
  <c r="E33" i="23"/>
  <c r="E22" i="17"/>
  <c r="E27" i="17" s="1"/>
  <c r="F33" i="23"/>
  <c r="F22" i="17"/>
  <c r="F27" i="17" s="1"/>
  <c r="E29" i="10"/>
  <c r="E32" i="10" s="1"/>
  <c r="I29" i="20"/>
  <c r="D29" i="2"/>
  <c r="D32" i="2" s="1"/>
  <c r="F37" i="2"/>
  <c r="E37" i="2"/>
  <c r="F45" i="23" l="1"/>
  <c r="F46" i="23" s="1"/>
  <c r="D27" i="23"/>
  <c r="E36" i="2"/>
  <c r="F30" i="10"/>
  <c r="G22" i="17"/>
  <c r="G27" i="17" s="1"/>
  <c r="H32" i="2"/>
  <c r="H27" i="23" s="1"/>
  <c r="H33" i="23" s="1"/>
  <c r="D24" i="17"/>
  <c r="D22" i="17"/>
  <c r="E30" i="10"/>
  <c r="D25" i="22"/>
  <c r="D29" i="22" s="1"/>
  <c r="D22" i="22" s="1"/>
  <c r="D25" i="20"/>
  <c r="D29" i="20" s="1"/>
  <c r="J29" i="20"/>
  <c r="E34" i="10"/>
  <c r="F33" i="10" l="1"/>
  <c r="F34" i="10"/>
  <c r="D27" i="17"/>
  <c r="F28" i="17" s="1"/>
  <c r="D33" i="23"/>
  <c r="I37" i="23" s="1"/>
  <c r="K22" i="22"/>
  <c r="N22" i="22"/>
  <c r="Q22" i="22"/>
  <c r="P22" i="22"/>
  <c r="G22" i="22"/>
  <c r="J22" i="22"/>
  <c r="M22" i="22"/>
  <c r="I22" i="22"/>
  <c r="E22" i="22"/>
  <c r="O22" i="22"/>
  <c r="F22" i="22"/>
  <c r="L22" i="22"/>
  <c r="H22" i="22"/>
  <c r="K29" i="20"/>
  <c r="H37" i="23" l="1"/>
  <c r="H38" i="23" s="1"/>
  <c r="H39" i="23" s="1"/>
  <c r="H40" i="23" s="1"/>
  <c r="G37" i="23"/>
  <c r="G38" i="23" s="1"/>
  <c r="G39" i="23" s="1"/>
  <c r="G40" i="23" s="1"/>
  <c r="F37" i="23"/>
  <c r="E28" i="17"/>
  <c r="E37" i="23"/>
  <c r="D21" i="17"/>
  <c r="E21" i="17" s="1"/>
  <c r="F21" i="17" s="1"/>
  <c r="G21" i="17" s="1"/>
  <c r="H21" i="17" s="1"/>
  <c r="I21" i="17" s="1"/>
  <c r="J21" i="17" s="1"/>
  <c r="K21" i="17" s="1"/>
  <c r="L21" i="17" s="1"/>
  <c r="M21" i="17" s="1"/>
  <c r="N21" i="17" s="1"/>
  <c r="O21" i="17" s="1"/>
  <c r="P21" i="17" s="1"/>
  <c r="Q21" i="17" s="1"/>
  <c r="D37" i="23"/>
  <c r="L29" i="20"/>
  <c r="E38" i="23" l="1"/>
  <c r="E39" i="23" s="1"/>
  <c r="E40" i="23" s="1"/>
  <c r="F38" i="23"/>
  <c r="F39" i="23" s="1"/>
  <c r="F40" i="23" s="1"/>
  <c r="M29" i="20"/>
  <c r="N29" i="20" l="1"/>
  <c r="O29" i="20" l="1"/>
  <c r="Q29" i="20" l="1"/>
  <c r="P29" i="20"/>
  <c r="D22" i="20"/>
  <c r="F22" i="20" s="1"/>
  <c r="Q22" i="20" l="1"/>
  <c r="P22" i="20"/>
  <c r="M22" i="20"/>
  <c r="I22" i="20"/>
  <c r="L22" i="20"/>
  <c r="H22" i="20"/>
  <c r="E22" i="20"/>
  <c r="G22" i="20"/>
  <c r="O22" i="20"/>
  <c r="K22" i="20"/>
  <c r="N22" i="20"/>
  <c r="J2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6" authorId="0" shapeId="0" xr:uid="{273F8E2E-78C3-4015-A397-C7D234109EF2}">
      <text>
        <r>
          <rPr>
            <b/>
            <sz val="11"/>
            <color indexed="81"/>
            <rFont val="Tahoma"/>
            <family val="2"/>
          </rPr>
          <t xml:space="preserve">Estimate Baseline:
</t>
        </r>
        <r>
          <rPr>
            <sz val="11"/>
            <color indexed="81"/>
            <rFont val="Tahoma"/>
            <family val="2"/>
          </rPr>
          <t xml:space="preserve">Average kg/capita/day:
- Klang Valley / City Centre - 1.35 kg/capita/day
- Rest of Malaysia - 1.17 kg/capita/day
Formula:
Average kg/capita/day </t>
        </r>
        <r>
          <rPr>
            <b/>
            <sz val="11"/>
            <color indexed="81"/>
            <rFont val="Tahoma"/>
            <family val="2"/>
          </rPr>
          <t>X</t>
        </r>
        <r>
          <rPr>
            <sz val="11"/>
            <color indexed="81"/>
            <rFont val="Tahoma"/>
            <family val="2"/>
          </rPr>
          <t xml:space="preserve"> occupancy </t>
        </r>
        <r>
          <rPr>
            <b/>
            <sz val="11"/>
            <color indexed="81"/>
            <rFont val="Tahoma"/>
            <family val="2"/>
          </rPr>
          <t>X</t>
        </r>
        <r>
          <rPr>
            <sz val="11"/>
            <color indexed="81"/>
            <rFont val="Tahoma"/>
            <family val="2"/>
          </rPr>
          <t xml:space="preserve"> 365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2" authorId="0" shapeId="0" xr:uid="{CD691646-47D8-4C4D-9992-272F44CFA85B}">
      <text>
        <r>
          <rPr>
            <sz val="9"/>
            <color indexed="81"/>
            <rFont val="Tahoma"/>
            <family val="2"/>
          </rPr>
          <t>Average sequestration potential from:
- urban forest (6,090)
- shrubs
- urban gardens
- grass (550)
- other small pants</t>
        </r>
      </text>
    </comment>
  </commentList>
</comments>
</file>

<file path=xl/sharedStrings.xml><?xml version="1.0" encoding="utf-8"?>
<sst xmlns="http://schemas.openxmlformats.org/spreadsheetml/2006/main" count="484" uniqueCount="188">
  <si>
    <t>ORGANISATION NAME:</t>
  </si>
  <si>
    <t>No.</t>
  </si>
  <si>
    <t>Water</t>
  </si>
  <si>
    <t>TOTAL</t>
  </si>
  <si>
    <t>Landscape</t>
  </si>
  <si>
    <t>Forest</t>
  </si>
  <si>
    <t>DATA SOURCE:</t>
  </si>
  <si>
    <t>METHOD:</t>
  </si>
  <si>
    <t>Actual</t>
  </si>
  <si>
    <t>EMISSIONS FACTOR:</t>
  </si>
  <si>
    <t>kg CO2/kWh</t>
  </si>
  <si>
    <t>ANNUAL ELECTRICITY CONSUMPTION</t>
  </si>
  <si>
    <t>GHG PROTOCOL:</t>
  </si>
  <si>
    <t>Stationery Energy - SCOPE 2</t>
  </si>
  <si>
    <t>kWh</t>
  </si>
  <si>
    <t>Water Bills</t>
  </si>
  <si>
    <t>kg CO2/m3</t>
  </si>
  <si>
    <r>
      <t xml:space="preserve">(2012 onwards. </t>
    </r>
    <r>
      <rPr>
        <i/>
        <sz val="11"/>
        <color theme="1"/>
        <rFont val="Calibri"/>
        <family val="2"/>
        <scheme val="minor"/>
      </rPr>
      <t>Source: CCM Study, UNEP)</t>
    </r>
  </si>
  <si>
    <t>ANNUAL WATER CONSUMPTION</t>
  </si>
  <si>
    <t>m3</t>
  </si>
  <si>
    <t>Waste - SCOPE 3</t>
  </si>
  <si>
    <t>Waste Disposal Bills</t>
  </si>
  <si>
    <t>kg CO2e/tonne</t>
  </si>
  <si>
    <r>
      <t xml:space="preserve">(2018 onwards. </t>
    </r>
    <r>
      <rPr>
        <i/>
        <sz val="11"/>
        <color theme="1"/>
        <rFont val="Calibri"/>
        <family val="2"/>
        <scheme val="minor"/>
      </rPr>
      <t>Source: DEFRA, 2018)</t>
    </r>
  </si>
  <si>
    <t>tonne</t>
  </si>
  <si>
    <t>People</t>
  </si>
  <si>
    <t>January</t>
  </si>
  <si>
    <t>February</t>
  </si>
  <si>
    <t>March</t>
  </si>
  <si>
    <t>April</t>
  </si>
  <si>
    <t>May</t>
  </si>
  <si>
    <t>June</t>
  </si>
  <si>
    <t>July</t>
  </si>
  <si>
    <t>August</t>
  </si>
  <si>
    <t>September</t>
  </si>
  <si>
    <t>October</t>
  </si>
  <si>
    <t>November</t>
  </si>
  <si>
    <t>December</t>
  </si>
  <si>
    <t>LCC REGISTRATION NO:</t>
  </si>
  <si>
    <t>BASELINE</t>
  </si>
  <si>
    <t>BUILDING TYPE:</t>
  </si>
  <si>
    <t>LOW CARBON CITIES 2030 CHALLENGE ENERGY DATA (LCC PARTNER)</t>
  </si>
  <si>
    <t>Month</t>
  </si>
  <si>
    <t>Unit</t>
  </si>
  <si>
    <t>MWh</t>
  </si>
  <si>
    <t>tCO2e</t>
  </si>
  <si>
    <t>BUILDING NAME:</t>
  </si>
  <si>
    <t>LOW CARBON CITIES 2030 CHALLENGE WATER DATA (LCC PARTNER)</t>
  </si>
  <si>
    <t>Occupancy</t>
  </si>
  <si>
    <t>kWh/m2</t>
  </si>
  <si>
    <t>Net Floor Area</t>
  </si>
  <si>
    <t>m2</t>
  </si>
  <si>
    <t>BEI</t>
  </si>
  <si>
    <t>% Reduction</t>
  </si>
  <si>
    <t>%</t>
  </si>
  <si>
    <t>Electricity Bills</t>
  </si>
  <si>
    <t>Water Intensity</t>
  </si>
  <si>
    <t>m3/m2</t>
  </si>
  <si>
    <t>LOW CARBON CITIES 2030 CHALLENGE WASTE DATA (LCC PARTNER)</t>
  </si>
  <si>
    <t>kg</t>
  </si>
  <si>
    <t>ANNUAL WASTE GENERATION</t>
  </si>
  <si>
    <t>Waste per Capita</t>
  </si>
  <si>
    <t>kg/pax</t>
  </si>
  <si>
    <t>Estimate</t>
  </si>
  <si>
    <t>Waste Recycled Data</t>
  </si>
  <si>
    <t>ANNUAL WASTE RECYCLED (Waste avoided from going to landfills)</t>
  </si>
  <si>
    <t>TOTAL
(Waste to Landfill)</t>
  </si>
  <si>
    <t>Total Waste Recycled</t>
  </si>
  <si>
    <t>LOW CARBON CITIES 2030 CHALLENGE GREENERY &amp; WATER BODIES DATA (LCC PARTNER)</t>
  </si>
  <si>
    <t>Forestry</t>
  </si>
  <si>
    <t>Water Bodies</t>
  </si>
  <si>
    <t>kg CO2e/ha/year</t>
  </si>
  <si>
    <t>SEQUESTRATION POTENTIAL:</t>
  </si>
  <si>
    <t>ANNUAL CARBON SEQUESTRATION POTENTIAL</t>
  </si>
  <si>
    <t>Year</t>
  </si>
  <si>
    <t>Trees</t>
  </si>
  <si>
    <t>kg CO2e/tree/year</t>
  </si>
  <si>
    <t>(&gt; 5 years)</t>
  </si>
  <si>
    <t>(NC3)</t>
  </si>
  <si>
    <t>Baseline</t>
  </si>
  <si>
    <t>Site Plan &amp; Tree Count</t>
  </si>
  <si>
    <t>LOW CARBON CITIES 2030 CHALLENGE MOBILITY DATA (LCC PARTNER)</t>
  </si>
  <si>
    <t>Transportation - SCOPE 1</t>
  </si>
  <si>
    <t>Cars (petrol)</t>
  </si>
  <si>
    <t>kg CO2e/km</t>
  </si>
  <si>
    <t>Source: DEFRA, 2018</t>
  </si>
  <si>
    <t>Motorcycle (petrol)</t>
  </si>
  <si>
    <t>Bus (per 18 people)</t>
  </si>
  <si>
    <t>Source: LCMB, 2017</t>
  </si>
  <si>
    <t>LOW CARBON CITIES 2030 CHALLENGE DATA FILE (LCC PARTNER)</t>
  </si>
  <si>
    <t>Mobility Usage of Company Owned Vehicles</t>
  </si>
  <si>
    <t>Petrol</t>
  </si>
  <si>
    <t>Diesel</t>
  </si>
  <si>
    <t>CNG</t>
  </si>
  <si>
    <t>kg CO2e/l</t>
  </si>
  <si>
    <t>Source: NEB, IPCC</t>
  </si>
  <si>
    <t>l</t>
  </si>
  <si>
    <t>Fuel Type</t>
  </si>
  <si>
    <t>Fleet Size</t>
  </si>
  <si>
    <t>Emissions per Vehicle</t>
  </si>
  <si>
    <t>t/unit</t>
  </si>
  <si>
    <t>EV</t>
  </si>
  <si>
    <t>Charger</t>
  </si>
  <si>
    <t>Efficiency</t>
  </si>
  <si>
    <t>km/kWh</t>
  </si>
  <si>
    <t>ANNUAL ELECTRIC VEHICLE USAGE (EMISSIONS AVOIDED)</t>
  </si>
  <si>
    <r>
      <rPr>
        <b/>
        <sz val="11"/>
        <color theme="1"/>
        <rFont val="Calibri"/>
        <family val="2"/>
        <scheme val="minor"/>
      </rPr>
      <t>USER GUIDE:</t>
    </r>
    <r>
      <rPr>
        <sz val="11"/>
        <color theme="1"/>
        <rFont val="Calibri"/>
        <family val="2"/>
        <scheme val="minor"/>
      </rPr>
      <t xml:space="preserve">
This data file will be used to support Local Authorities, Universities and Other Users in calculating the greenhouse gas emissions according to the requirements of the Low Carbon Cities 2030 Challenge. The output from this file will be used in the Provisional and Diamond Report. This data file will also be used as the main reference document during the Provisional &amp; Diamond Audit.</t>
    </r>
  </si>
  <si>
    <t>LCC ZONE / PBT:</t>
  </si>
  <si>
    <t>GHG EMISSIONS SUMMARY</t>
  </si>
  <si>
    <t>Energy</t>
  </si>
  <si>
    <t>kg CO2e/Mbtus</t>
  </si>
  <si>
    <t>Mbtus</t>
  </si>
  <si>
    <t>DEFAULT</t>
  </si>
  <si>
    <t>LCC-P-010-07-0001</t>
  </si>
  <si>
    <t>Cyber 1</t>
  </si>
  <si>
    <t>REG. NO.</t>
  </si>
  <si>
    <t>REVISION</t>
  </si>
  <si>
    <t>DATE</t>
  </si>
  <si>
    <t>LOW CARBON CITIES 2030 CHALLENGE DATA FILE 
(LCC PARTNER)</t>
  </si>
  <si>
    <t>MGTC/DC/REC/LCC-010</t>
  </si>
  <si>
    <t>Method</t>
  </si>
  <si>
    <t>Waste 1</t>
  </si>
  <si>
    <t>Waste 2</t>
  </si>
  <si>
    <t>Greenery</t>
  </si>
  <si>
    <t>Mobility</t>
  </si>
  <si>
    <t>Total Emissions</t>
  </si>
  <si>
    <t>Baseline  Emissions</t>
  </si>
  <si>
    <t>BAU</t>
  </si>
  <si>
    <t>Population Base</t>
  </si>
  <si>
    <t>Population Final</t>
  </si>
  <si>
    <t>Number of years</t>
  </si>
  <si>
    <t>Growth/year  (%)</t>
  </si>
  <si>
    <t>Population factor (%)</t>
  </si>
  <si>
    <t>LCC-P-B100-01-0001</t>
  </si>
  <si>
    <t>WISMA MBSA</t>
  </si>
  <si>
    <t>MAJLIS BANDARAYA SHAH ALAM</t>
  </si>
  <si>
    <t>SEKSYEN 14, SHAH ALAM</t>
  </si>
  <si>
    <t>GOVERNMENT</t>
  </si>
  <si>
    <t>Project Year</t>
  </si>
  <si>
    <t>Hide</t>
  </si>
  <si>
    <t>Element</t>
  </si>
  <si>
    <t>Base year</t>
  </si>
  <si>
    <t xml:space="preserve">Population </t>
  </si>
  <si>
    <t>No of Year</t>
  </si>
  <si>
    <t>Adjusted Baseline</t>
  </si>
  <si>
    <t>kgCO2e/tonne</t>
  </si>
  <si>
    <t>(Excluding Baseline Year)</t>
  </si>
  <si>
    <t>Total Emissions (P)</t>
  </si>
  <si>
    <t>Business As Usual (B)</t>
  </si>
  <si>
    <t>Reduction Achieved (B-P)</t>
  </si>
  <si>
    <t>Percentage,% Reduction (B-P)/B</t>
  </si>
  <si>
    <t>(Adjusted Baseline)</t>
  </si>
  <si>
    <t>Baseline Only</t>
  </si>
  <si>
    <t>CARBON EMISSION SUMMARY, tCO2e</t>
  </si>
  <si>
    <t>CARBON SEQUESTRATION SUMMARY, tCO2e</t>
  </si>
  <si>
    <t>Population/Occupants Base Year</t>
  </si>
  <si>
    <t>Population/Occupants Final Year</t>
  </si>
  <si>
    <t>Diamond Recognition</t>
  </si>
  <si>
    <t>Waste Option Selection</t>
  </si>
  <si>
    <t>HIDE</t>
  </si>
  <si>
    <t>kgCO2e</t>
  </si>
  <si>
    <t>Mobility 3</t>
  </si>
  <si>
    <t>First Year (*)</t>
  </si>
  <si>
    <t>Note:* put the earliest year here for each element baseline year AND adjust the source data accordingly</t>
  </si>
  <si>
    <t>Genset</t>
  </si>
  <si>
    <t>liter</t>
  </si>
  <si>
    <t>SUB TOTAL (Electric)</t>
  </si>
  <si>
    <t>ANNUAL MOBILITY USAGE (EMISSIONS REDUCTION)</t>
  </si>
  <si>
    <t>NET EMISSION</t>
  </si>
  <si>
    <r>
      <t>Trees</t>
    </r>
    <r>
      <rPr>
        <sz val="10"/>
        <color theme="1"/>
        <rFont val="Calibri"/>
        <family val="2"/>
        <scheme val="minor"/>
      </rPr>
      <t xml:space="preserve"> (yr 2021 onwards)</t>
    </r>
  </si>
  <si>
    <t>(&gt; 5 years age)</t>
  </si>
  <si>
    <t>Reduction</t>
  </si>
  <si>
    <t>SUB TOTAL (Genset)</t>
  </si>
  <si>
    <t>LCC PARTNER / PBT:</t>
  </si>
  <si>
    <t>LCC-P-XXXX-XX-XXXX</t>
  </si>
  <si>
    <t>XXXX / MAJLIS XXXX</t>
  </si>
  <si>
    <t>MAJLIS XXXX</t>
  </si>
  <si>
    <t>XXXXXX</t>
  </si>
  <si>
    <t>Total Sequestration</t>
  </si>
  <si>
    <t>Seq. Increase</t>
  </si>
  <si>
    <t>% Increase</t>
  </si>
  <si>
    <t>Forest
(ha)</t>
  </si>
  <si>
    <t>Landscape
(ha)</t>
  </si>
  <si>
    <t>Water
(ha)</t>
  </si>
  <si>
    <t>Trees
(nos)</t>
  </si>
  <si>
    <t>Sequestration Increase</t>
  </si>
  <si>
    <t>Percentage, % Increase</t>
  </si>
  <si>
    <r>
      <t xml:space="preserve">(2014 onwards Peninsular Malaysia. </t>
    </r>
    <r>
      <rPr>
        <i/>
        <sz val="8"/>
        <color theme="1"/>
        <rFont val="Calibri"/>
        <family val="2"/>
        <scheme val="minor"/>
      </rPr>
      <t>Source: MESTECC</t>
    </r>
    <r>
      <rPr>
        <sz val="8"/>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</si>
</sst>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00"/>
    <numFmt numFmtId="166" formatCode="0.0000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8"/>
      <name val="Calibri"/>
      <family val="2"/>
      <scheme val="minor"/>
    </font>
    <font>
      <sz val="9"/>
      <color indexed="81"/>
      <name val="Tahoma"/>
      <family val="2"/>
    </font>
    <font>
      <sz val="8"/>
      <color theme="1"/>
      <name val="Arial"/>
      <family val="2"/>
    </font>
    <font>
      <b/>
      <sz val="14"/>
      <color theme="1"/>
      <name val="Arial"/>
      <family val="2"/>
    </font>
    <font>
      <b/>
      <sz val="11"/>
      <color theme="0"/>
      <name val="Calibri"/>
      <family val="2"/>
      <scheme val="minor"/>
    </font>
    <font>
      <sz val="11"/>
      <color theme="0"/>
      <name val="Calibri"/>
      <family val="2"/>
      <scheme val="minor"/>
    </font>
    <font>
      <sz val="8"/>
      <color theme="1"/>
      <name val="Calibri"/>
      <family val="2"/>
      <scheme val="minor"/>
    </font>
    <font>
      <sz val="11"/>
      <name val="Calibri"/>
      <family val="2"/>
      <scheme val="minor"/>
    </font>
    <font>
      <b/>
      <sz val="10"/>
      <color theme="0"/>
      <name val="Calibri"/>
      <family val="2"/>
      <scheme val="minor"/>
    </font>
    <font>
      <b/>
      <sz val="11"/>
      <color rgb="FF3F3F3F"/>
      <name val="Calibri"/>
      <family val="2"/>
      <scheme val="minor"/>
    </font>
    <font>
      <sz val="11"/>
      <color rgb="FF3F3F3F"/>
      <name val="Calibri"/>
      <family val="2"/>
      <scheme val="minor"/>
    </font>
    <font>
      <sz val="10"/>
      <color theme="1"/>
      <name val="Calibri"/>
      <family val="2"/>
      <scheme val="minor"/>
    </font>
    <font>
      <b/>
      <sz val="11"/>
      <color indexed="81"/>
      <name val="Tahoma"/>
      <family val="2"/>
    </font>
    <font>
      <sz val="11"/>
      <color indexed="81"/>
      <name val="Tahoma"/>
      <family val="2"/>
    </font>
    <font>
      <i/>
      <sz val="8"/>
      <color theme="1"/>
      <name val="Calibri"/>
      <family val="2"/>
      <scheme val="minor"/>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1"/>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3333FF"/>
        <bgColor indexed="64"/>
      </patternFill>
    </fill>
    <fill>
      <patternFill patternType="solid">
        <fgColor theme="4" tint="0.59999389629810485"/>
        <bgColor indexed="64"/>
      </patternFill>
    </fill>
    <fill>
      <patternFill patternType="solid">
        <fgColor rgb="FFF2F2F2"/>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9"/>
        <bgColor indexed="64"/>
      </patternFill>
    </fill>
    <fill>
      <patternFill patternType="solid">
        <fgColor theme="6" tint="0.79998168889431442"/>
        <bgColor indexed="64"/>
      </patternFill>
    </fill>
    <fill>
      <patternFill patternType="solid">
        <fgColor rgb="FFF2F2F2"/>
        <bgColor indexed="64"/>
      </patternFill>
    </fill>
    <fill>
      <patternFill patternType="solid">
        <fgColor rgb="FFC6E0B4"/>
        <bgColor indexed="64"/>
      </patternFill>
    </fill>
  </fills>
  <borders count="6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thick">
        <color rgb="FFFFFF00"/>
      </left>
      <right style="thick">
        <color rgb="FFFFFF00"/>
      </right>
      <top style="thick">
        <color rgb="FFFFFF00"/>
      </top>
      <bottom style="thick">
        <color rgb="FFFFFF00"/>
      </bottom>
      <diagonal/>
    </border>
    <border>
      <left style="thick">
        <color rgb="FFFFFF00"/>
      </left>
      <right style="thin">
        <color rgb="FF3F3F3F"/>
      </right>
      <top style="thick">
        <color rgb="FFFFFF00"/>
      </top>
      <bottom style="thin">
        <color rgb="FF3F3F3F"/>
      </bottom>
      <diagonal/>
    </border>
    <border>
      <left style="thin">
        <color rgb="FF3F3F3F"/>
      </left>
      <right style="thin">
        <color rgb="FF3F3F3F"/>
      </right>
      <top style="thick">
        <color rgb="FFFFFF00"/>
      </top>
      <bottom style="thin">
        <color rgb="FF3F3F3F"/>
      </bottom>
      <diagonal/>
    </border>
    <border>
      <left style="thin">
        <color indexed="64"/>
      </left>
      <right style="thin">
        <color indexed="64"/>
      </right>
      <top style="thick">
        <color rgb="FFFFFF00"/>
      </top>
      <bottom style="thin">
        <color indexed="64"/>
      </bottom>
      <diagonal/>
    </border>
    <border>
      <left style="thin">
        <color indexed="64"/>
      </left>
      <right style="thick">
        <color rgb="FFFFFF00"/>
      </right>
      <top style="thick">
        <color rgb="FFFFFF00"/>
      </top>
      <bottom style="thin">
        <color indexed="64"/>
      </bottom>
      <diagonal/>
    </border>
    <border>
      <left style="thick">
        <color rgb="FFFFFF00"/>
      </left>
      <right style="thin">
        <color rgb="FF3F3F3F"/>
      </right>
      <top style="thin">
        <color rgb="FF3F3F3F"/>
      </top>
      <bottom style="thin">
        <color rgb="FF3F3F3F"/>
      </bottom>
      <diagonal/>
    </border>
    <border>
      <left style="thin">
        <color indexed="64"/>
      </left>
      <right style="thick">
        <color rgb="FFFFFF00"/>
      </right>
      <top style="thin">
        <color indexed="64"/>
      </top>
      <bottom style="thin">
        <color indexed="64"/>
      </bottom>
      <diagonal/>
    </border>
    <border>
      <left style="thick">
        <color rgb="FFFFFF00"/>
      </left>
      <right style="thin">
        <color rgb="FF3F3F3F"/>
      </right>
      <top style="thin">
        <color rgb="FF3F3F3F"/>
      </top>
      <bottom style="thick">
        <color rgb="FFFFFF00"/>
      </bottom>
      <diagonal/>
    </border>
    <border>
      <left style="thin">
        <color rgb="FF3F3F3F"/>
      </left>
      <right style="thin">
        <color rgb="FF3F3F3F"/>
      </right>
      <top style="thin">
        <color rgb="FF3F3F3F"/>
      </top>
      <bottom style="thick">
        <color rgb="FFFFFF00"/>
      </bottom>
      <diagonal/>
    </border>
    <border>
      <left style="thin">
        <color indexed="64"/>
      </left>
      <right style="thin">
        <color indexed="64"/>
      </right>
      <top style="thin">
        <color indexed="64"/>
      </top>
      <bottom style="thick">
        <color rgb="FFFFFF00"/>
      </bottom>
      <diagonal/>
    </border>
    <border>
      <left style="thin">
        <color indexed="64"/>
      </left>
      <right style="thick">
        <color rgb="FFFFFF00"/>
      </right>
      <top style="thin">
        <color indexed="64"/>
      </top>
      <bottom style="thick">
        <color rgb="FFFFFF00"/>
      </bottom>
      <diagonal/>
    </border>
    <border>
      <left style="thick">
        <color rgb="FFFFFF00"/>
      </left>
      <right style="thin">
        <color indexed="64"/>
      </right>
      <top style="thick">
        <color rgb="FFFFFF00"/>
      </top>
      <bottom style="thick">
        <color rgb="FFFFFF00"/>
      </bottom>
      <diagonal/>
    </border>
    <border>
      <left style="thin">
        <color indexed="64"/>
      </left>
      <right style="thin">
        <color indexed="64"/>
      </right>
      <top style="thick">
        <color rgb="FFFFFF00"/>
      </top>
      <bottom style="thick">
        <color rgb="FFFFFF00"/>
      </bottom>
      <diagonal/>
    </border>
    <border>
      <left style="thin">
        <color indexed="64"/>
      </left>
      <right style="thick">
        <color rgb="FFFFFF00"/>
      </right>
      <top style="thick">
        <color rgb="FFFFFF00"/>
      </top>
      <bottom style="thick">
        <color rgb="FFFFFF00"/>
      </bottom>
      <diagonal/>
    </border>
    <border>
      <left style="thick">
        <color rgb="FFFFFF00"/>
      </left>
      <right style="thin">
        <color indexed="64"/>
      </right>
      <top style="thick">
        <color rgb="FFFFFF00"/>
      </top>
      <bottom style="thin">
        <color indexed="64"/>
      </bottom>
      <diagonal/>
    </border>
    <border>
      <left style="thick">
        <color rgb="FFFFFF00"/>
      </left>
      <right style="thin">
        <color indexed="64"/>
      </right>
      <top style="thin">
        <color indexed="64"/>
      </top>
      <bottom style="thick">
        <color rgb="FFFFFF00"/>
      </bottom>
      <diagonal/>
    </border>
    <border>
      <left/>
      <right style="thin">
        <color indexed="64"/>
      </right>
      <top style="thin">
        <color indexed="64"/>
      </top>
      <bottom style="thick">
        <color rgb="FFFFFF00"/>
      </bottom>
      <diagonal/>
    </border>
    <border>
      <left/>
      <right style="thin">
        <color indexed="64"/>
      </right>
      <top style="thick">
        <color rgb="FFFFFF00"/>
      </top>
      <bottom style="thin">
        <color indexed="64"/>
      </bottom>
      <diagonal/>
    </border>
    <border>
      <left style="thick">
        <color rgb="FFFFFF00"/>
      </left>
      <right style="thin">
        <color indexed="64"/>
      </right>
      <top style="thin">
        <color indexed="64"/>
      </top>
      <bottom style="thin">
        <color indexed="64"/>
      </bottom>
      <diagonal/>
    </border>
    <border>
      <left style="thick">
        <color rgb="FFFFFF00"/>
      </left>
      <right style="thin">
        <color indexed="64"/>
      </right>
      <top style="thick">
        <color rgb="FFFFFF00"/>
      </top>
      <bottom/>
      <diagonal/>
    </border>
    <border>
      <left style="thick">
        <color rgb="FFFFFF00"/>
      </left>
      <right style="thin">
        <color indexed="64"/>
      </right>
      <top/>
      <bottom/>
      <diagonal/>
    </border>
    <border>
      <left style="thick">
        <color rgb="FFFFFF00"/>
      </left>
      <right style="thin">
        <color indexed="64"/>
      </right>
      <top/>
      <bottom style="thick">
        <color rgb="FFFFFF00"/>
      </bottom>
      <diagonal/>
    </border>
    <border>
      <left/>
      <right/>
      <top style="thick">
        <color rgb="FFFFFF00"/>
      </top>
      <bottom/>
      <diagonal/>
    </border>
    <border>
      <left/>
      <right style="thick">
        <color rgb="FFFFFF00"/>
      </right>
      <top style="thick">
        <color rgb="FFFFFF00"/>
      </top>
      <bottom/>
      <diagonal/>
    </border>
    <border>
      <left/>
      <right style="thick">
        <color rgb="FFFFFF00"/>
      </right>
      <top/>
      <bottom/>
      <diagonal/>
    </border>
    <border>
      <left/>
      <right/>
      <top/>
      <bottom style="thick">
        <color rgb="FFFFFF00"/>
      </bottom>
      <diagonal/>
    </border>
    <border>
      <left/>
      <right style="thick">
        <color rgb="FFFFFF00"/>
      </right>
      <top/>
      <bottom style="thick">
        <color rgb="FFFFFF00"/>
      </bottom>
      <diagonal/>
    </border>
    <border>
      <left style="thick">
        <color rgb="FFFFFF00"/>
      </left>
      <right style="thick">
        <color rgb="FFFFFF00"/>
      </right>
      <top style="thick">
        <color rgb="FFFFFF00"/>
      </top>
      <bottom/>
      <diagonal/>
    </border>
    <border>
      <left style="thick">
        <color rgb="FFFFFF00"/>
      </left>
      <right style="thick">
        <color rgb="FFFFFF00"/>
      </right>
      <top/>
      <bottom style="thick">
        <color rgb="FFFFFF00"/>
      </bottom>
      <diagonal/>
    </border>
    <border>
      <left style="thick">
        <color rgb="FFFFFF00"/>
      </left>
      <right style="thick">
        <color rgb="FFFFFF00"/>
      </right>
      <top style="thick">
        <color rgb="FFFFFF00"/>
      </top>
      <bottom style="thin">
        <color indexed="64"/>
      </bottom>
      <diagonal/>
    </border>
    <border>
      <left style="thick">
        <color rgb="FFFFFF00"/>
      </left>
      <right style="thick">
        <color rgb="FFFFFF00"/>
      </right>
      <top style="thin">
        <color indexed="64"/>
      </top>
      <bottom style="thin">
        <color indexed="64"/>
      </bottom>
      <diagonal/>
    </border>
    <border>
      <left style="thick">
        <color rgb="FFFFFF00"/>
      </left>
      <right style="thick">
        <color rgb="FFFFFF00"/>
      </right>
      <top style="thin">
        <color indexed="64"/>
      </top>
      <bottom style="thick">
        <color rgb="FFFFFF00"/>
      </bottom>
      <diagonal/>
    </border>
    <border>
      <left/>
      <right style="thin">
        <color indexed="64"/>
      </right>
      <top style="thick">
        <color rgb="FFFFFF00"/>
      </top>
      <bottom style="thick">
        <color rgb="FFFFFF00"/>
      </bottom>
      <diagonal/>
    </border>
    <border>
      <left style="medium">
        <color rgb="FFFFFF00"/>
      </left>
      <right/>
      <top/>
      <bottom/>
      <diagonal/>
    </border>
    <border>
      <left style="medium">
        <color rgb="FFFFFF00"/>
      </left>
      <right/>
      <top/>
      <bottom style="thick">
        <color rgb="FFFFFF00"/>
      </bottom>
      <diagonal/>
    </border>
    <border>
      <left style="thin">
        <color rgb="FF3F3F3F"/>
      </left>
      <right style="thin">
        <color indexed="64"/>
      </right>
      <top style="thick">
        <color rgb="FFFFFF00"/>
      </top>
      <bottom style="thin">
        <color rgb="FF3F3F3F"/>
      </bottom>
      <diagonal/>
    </border>
    <border>
      <left/>
      <right style="thin">
        <color rgb="FF3F3F3F"/>
      </right>
      <top style="thick">
        <color rgb="FFFFFF00"/>
      </top>
      <bottom style="thin">
        <color rgb="FF3F3F3F"/>
      </bottom>
      <diagonal/>
    </border>
    <border>
      <left/>
      <right style="thin">
        <color rgb="FF3F3F3F"/>
      </right>
      <top style="thin">
        <color rgb="FF3F3F3F"/>
      </top>
      <bottom style="thin">
        <color rgb="FF3F3F3F"/>
      </bottom>
      <diagonal/>
    </border>
    <border>
      <left/>
      <right style="thin">
        <color indexed="64"/>
      </right>
      <top/>
      <bottom style="thick">
        <color rgb="FFFFFF00"/>
      </bottom>
      <diagonal/>
    </border>
    <border>
      <left style="thin">
        <color indexed="64"/>
      </left>
      <right style="thin">
        <color indexed="64"/>
      </right>
      <top/>
      <bottom style="thick">
        <color rgb="FFFFFF00"/>
      </bottom>
      <diagonal/>
    </border>
    <border>
      <left style="thin">
        <color indexed="64"/>
      </left>
      <right/>
      <top/>
      <bottom style="thick">
        <color rgb="FFFFFF00"/>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14" borderId="19" applyNumberFormat="0" applyAlignment="0" applyProtection="0"/>
  </cellStyleXfs>
  <cellXfs count="321">
    <xf numFmtId="0" fontId="0" fillId="0" borderId="0" xfId="0"/>
    <xf numFmtId="0" fontId="2" fillId="0" borderId="0" xfId="0" applyFont="1"/>
    <xf numFmtId="0" fontId="0" fillId="0" borderId="0" xfId="0" applyAlignment="1">
      <alignment horizontal="center"/>
    </xf>
    <xf numFmtId="0" fontId="0" fillId="2" borderId="4" xfId="0" applyFill="1" applyBorder="1" applyAlignment="1">
      <alignment horizontal="center"/>
    </xf>
    <xf numFmtId="0" fontId="0" fillId="0" borderId="4" xfId="0" applyBorder="1" applyAlignment="1">
      <alignment horizontal="center"/>
    </xf>
    <xf numFmtId="0" fontId="2" fillId="2" borderId="4" xfId="0" applyFont="1" applyFill="1" applyBorder="1" applyAlignment="1">
      <alignment horizontal="center"/>
    </xf>
    <xf numFmtId="0" fontId="2" fillId="0" borderId="0" xfId="0" applyFont="1" applyAlignment="1">
      <alignment horizontal="left"/>
    </xf>
    <xf numFmtId="0" fontId="0" fillId="0" borderId="0" xfId="0" applyAlignment="1">
      <alignment horizontal="left"/>
    </xf>
    <xf numFmtId="0" fontId="0" fillId="0" borderId="15" xfId="0" applyBorder="1"/>
    <xf numFmtId="14" fontId="0" fillId="0" borderId="0" xfId="0" applyNumberFormat="1"/>
    <xf numFmtId="0" fontId="0" fillId="0" borderId="7" xfId="0" applyBorder="1"/>
    <xf numFmtId="10" fontId="0" fillId="0" borderId="4" xfId="2" applyNumberFormat="1" applyFont="1" applyBorder="1"/>
    <xf numFmtId="0" fontId="2" fillId="2" borderId="0" xfId="0" applyFont="1" applyFill="1" applyAlignment="1">
      <alignment horizontal="center"/>
    </xf>
    <xf numFmtId="165" fontId="2" fillId="2" borderId="4" xfId="0" applyNumberFormat="1" applyFont="1" applyFill="1" applyBorder="1"/>
    <xf numFmtId="0" fontId="0" fillId="2" borderId="4" xfId="0" applyFill="1" applyBorder="1"/>
    <xf numFmtId="164" fontId="0" fillId="0" borderId="0" xfId="1" applyNumberFormat="1" applyFont="1" applyAlignment="1">
      <alignment horizontal="center"/>
    </xf>
    <xf numFmtId="0" fontId="2" fillId="0" borderId="4" xfId="0" applyFont="1" applyBorder="1" applyAlignment="1">
      <alignment horizontal="center"/>
    </xf>
    <xf numFmtId="0" fontId="0" fillId="0" borderId="0" xfId="0" applyAlignment="1">
      <alignment horizontal="right"/>
    </xf>
    <xf numFmtId="0" fontId="2" fillId="0" borderId="4"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0" fontId="2" fillId="0" borderId="0" xfId="0" applyFont="1" applyAlignment="1">
      <alignment horizontal="center"/>
    </xf>
    <xf numFmtId="0" fontId="2" fillId="2" borderId="15" xfId="0" applyFont="1" applyFill="1" applyBorder="1" applyAlignment="1">
      <alignment horizontal="center" vertical="center"/>
    </xf>
    <xf numFmtId="0" fontId="0" fillId="4" borderId="16" xfId="0" applyFill="1" applyBorder="1" applyAlignment="1">
      <alignment horizontal="right"/>
    </xf>
    <xf numFmtId="0" fontId="2" fillId="0" borderId="0" xfId="0" applyFont="1" applyAlignment="1">
      <alignment horizontal="right"/>
    </xf>
    <xf numFmtId="0" fontId="7" fillId="0" borderId="18" xfId="0" applyFont="1" applyBorder="1" applyAlignment="1">
      <alignment vertical="center" wrapText="1"/>
    </xf>
    <xf numFmtId="0" fontId="2" fillId="6" borderId="0" xfId="0" applyFont="1" applyFill="1"/>
    <xf numFmtId="0" fontId="0" fillId="6" borderId="0" xfId="0" applyFill="1"/>
    <xf numFmtId="0" fontId="2" fillId="6" borderId="4" xfId="0" applyFont="1" applyFill="1" applyBorder="1" applyAlignment="1">
      <alignment horizontal="center"/>
    </xf>
    <xf numFmtId="0" fontId="2" fillId="6" borderId="4" xfId="0" applyFont="1" applyFill="1" applyBorder="1"/>
    <xf numFmtId="0" fontId="0" fillId="6" borderId="4" xfId="0" applyFill="1" applyBorder="1" applyAlignment="1">
      <alignment horizontal="center"/>
    </xf>
    <xf numFmtId="0" fontId="0" fillId="6" borderId="4" xfId="0" applyFill="1" applyBorder="1" applyAlignment="1">
      <alignment horizontal="left"/>
    </xf>
    <xf numFmtId="10" fontId="0" fillId="6" borderId="4" xfId="2" applyNumberFormat="1" applyFont="1" applyFill="1" applyBorder="1"/>
    <xf numFmtId="0" fontId="0" fillId="0" borderId="12" xfId="0" applyBorder="1" applyAlignment="1">
      <alignment horizontal="center"/>
    </xf>
    <xf numFmtId="0" fontId="0" fillId="4" borderId="4" xfId="0" applyFill="1" applyBorder="1"/>
    <xf numFmtId="43" fontId="0" fillId="0" borderId="0" xfId="1" applyFont="1"/>
    <xf numFmtId="0" fontId="2" fillId="6" borderId="0" xfId="0" applyFont="1" applyFill="1" applyAlignment="1">
      <alignment horizontal="center" vertical="center"/>
    </xf>
    <xf numFmtId="43" fontId="2" fillId="0" borderId="0" xfId="1" applyFont="1"/>
    <xf numFmtId="43" fontId="2" fillId="6" borderId="0" xfId="0" applyNumberFormat="1" applyFont="1" applyFill="1" applyAlignment="1">
      <alignment horizontal="center" vertical="center"/>
    </xf>
    <xf numFmtId="166" fontId="0" fillId="0" borderId="0" xfId="0" applyNumberFormat="1"/>
    <xf numFmtId="1" fontId="0" fillId="0" borderId="0" xfId="0" applyNumberFormat="1"/>
    <xf numFmtId="9" fontId="0" fillId="0" borderId="0" xfId="2" applyFont="1"/>
    <xf numFmtId="0" fontId="0" fillId="0" borderId="0" xfId="0" applyAlignment="1">
      <alignment wrapText="1"/>
    </xf>
    <xf numFmtId="0" fontId="10" fillId="4" borderId="0" xfId="0" applyFont="1" applyFill="1"/>
    <xf numFmtId="166" fontId="10" fillId="4" borderId="0" xfId="0" applyNumberFormat="1" applyFont="1" applyFill="1"/>
    <xf numFmtId="0" fontId="2" fillId="8" borderId="4" xfId="0" applyFont="1" applyFill="1" applyBorder="1"/>
    <xf numFmtId="43" fontId="0" fillId="6" borderId="0" xfId="0" applyNumberFormat="1" applyFill="1"/>
    <xf numFmtId="0" fontId="9" fillId="4" borderId="0" xfId="0" applyFont="1" applyFill="1"/>
    <xf numFmtId="2" fontId="2" fillId="2" borderId="4" xfId="0" applyNumberFormat="1" applyFont="1" applyFill="1" applyBorder="1"/>
    <xf numFmtId="2" fontId="2" fillId="6" borderId="4" xfId="0" applyNumberFormat="1" applyFont="1" applyFill="1" applyBorder="1"/>
    <xf numFmtId="43" fontId="0" fillId="0" borderId="0" xfId="0" applyNumberFormat="1"/>
    <xf numFmtId="0" fontId="11" fillId="6" borderId="0" xfId="0" applyFont="1" applyFill="1"/>
    <xf numFmtId="10" fontId="0" fillId="6" borderId="0" xfId="2" applyNumberFormat="1" applyFont="1" applyFill="1"/>
    <xf numFmtId="43" fontId="10" fillId="11" borderId="0" xfId="0" applyNumberFormat="1" applyFont="1" applyFill="1"/>
    <xf numFmtId="164" fontId="10" fillId="11" borderId="0" xfId="0" applyNumberFormat="1" applyFont="1" applyFill="1"/>
    <xf numFmtId="43" fontId="0" fillId="9" borderId="4" xfId="1" applyFont="1" applyFill="1" applyBorder="1"/>
    <xf numFmtId="43" fontId="10" fillId="12" borderId="4" xfId="1" applyFont="1" applyFill="1" applyBorder="1"/>
    <xf numFmtId="43" fontId="0" fillId="9" borderId="4" xfId="1" applyFont="1" applyFill="1" applyBorder="1" applyAlignment="1">
      <alignment horizontal="right"/>
    </xf>
    <xf numFmtId="0" fontId="9" fillId="12" borderId="0" xfId="0" applyFont="1" applyFill="1"/>
    <xf numFmtId="10" fontId="0" fillId="6" borderId="0" xfId="2" applyNumberFormat="1" applyFont="1" applyFill="1" applyAlignment="1">
      <alignment horizontal="right"/>
    </xf>
    <xf numFmtId="0" fontId="0" fillId="13" borderId="4" xfId="0" applyFill="1" applyBorder="1" applyAlignment="1">
      <alignment horizontal="right"/>
    </xf>
    <xf numFmtId="165" fontId="2" fillId="3" borderId="4" xfId="0" applyNumberFormat="1" applyFont="1" applyFill="1" applyBorder="1"/>
    <xf numFmtId="0" fontId="4" fillId="0" borderId="0" xfId="0" applyFont="1"/>
    <xf numFmtId="2" fontId="2" fillId="0" borderId="4" xfId="0" applyNumberFormat="1" applyFont="1" applyBorder="1"/>
    <xf numFmtId="0" fontId="0" fillId="6" borderId="5" xfId="0" applyFill="1" applyBorder="1" applyAlignment="1">
      <alignment horizontal="center"/>
    </xf>
    <xf numFmtId="0" fontId="0" fillId="6" borderId="8" xfId="0" applyFill="1" applyBorder="1" applyAlignment="1">
      <alignment horizontal="center"/>
    </xf>
    <xf numFmtId="0" fontId="2" fillId="6" borderId="8" xfId="0" applyFont="1" applyFill="1" applyBorder="1" applyAlignment="1">
      <alignment horizontal="center"/>
    </xf>
    <xf numFmtId="0" fontId="2" fillId="6" borderId="9" xfId="0" applyFont="1" applyFill="1" applyBorder="1" applyAlignment="1">
      <alignment horizontal="left"/>
    </xf>
    <xf numFmtId="0" fontId="0" fillId="9" borderId="4" xfId="0" applyFill="1" applyBorder="1" applyAlignment="1">
      <alignment horizontal="center"/>
    </xf>
    <xf numFmtId="0" fontId="2" fillId="0" borderId="0" xfId="0" applyFont="1" applyAlignment="1">
      <alignment horizontal="center" vertical="center"/>
    </xf>
    <xf numFmtId="165" fontId="2" fillId="0" borderId="0" xfId="0" applyNumberFormat="1" applyFont="1"/>
    <xf numFmtId="165" fontId="2" fillId="0" borderId="4" xfId="0" applyNumberFormat="1" applyFont="1" applyBorder="1"/>
    <xf numFmtId="0" fontId="2" fillId="2" borderId="12" xfId="0" applyFont="1" applyFill="1" applyBorder="1" applyAlignment="1">
      <alignment horizontal="right"/>
    </xf>
    <xf numFmtId="0" fontId="2" fillId="0" borderId="12" xfId="0" applyFont="1" applyBorder="1" applyAlignment="1">
      <alignment horizontal="right"/>
    </xf>
    <xf numFmtId="0" fontId="2" fillId="2" borderId="16" xfId="0" applyFont="1" applyFill="1" applyBorder="1"/>
    <xf numFmtId="0" fontId="2" fillId="3" borderId="16" xfId="0" applyFont="1" applyFill="1" applyBorder="1"/>
    <xf numFmtId="0" fontId="2" fillId="3" borderId="12" xfId="0" applyFont="1" applyFill="1" applyBorder="1" applyAlignment="1">
      <alignment horizontal="right"/>
    </xf>
    <xf numFmtId="165" fontId="0" fillId="2" borderId="16" xfId="0" applyNumberFormat="1" applyFill="1" applyBorder="1"/>
    <xf numFmtId="0" fontId="0" fillId="2" borderId="5" xfId="0" applyFill="1" applyBorder="1" applyAlignment="1">
      <alignment horizontal="center"/>
    </xf>
    <xf numFmtId="43" fontId="0" fillId="2" borderId="7" xfId="0" applyNumberFormat="1" applyFill="1" applyBorder="1" applyAlignment="1">
      <alignment horizontal="center"/>
    </xf>
    <xf numFmtId="43" fontId="2" fillId="2" borderId="16" xfId="1" applyFont="1" applyFill="1" applyBorder="1" applyAlignment="1">
      <alignment horizontal="center"/>
    </xf>
    <xf numFmtId="43" fontId="2" fillId="6" borderId="16" xfId="1" applyFont="1" applyFill="1" applyBorder="1" applyAlignment="1">
      <alignment horizontal="center"/>
    </xf>
    <xf numFmtId="43" fontId="2" fillId="2" borderId="12" xfId="1" applyFont="1" applyFill="1" applyBorder="1" applyAlignment="1">
      <alignment horizontal="center"/>
    </xf>
    <xf numFmtId="43" fontId="2" fillId="6" borderId="12" xfId="1" applyFont="1" applyFill="1" applyBorder="1" applyAlignment="1">
      <alignment horizontal="center"/>
    </xf>
    <xf numFmtId="4" fontId="2" fillId="2" borderId="16" xfId="0" applyNumberFormat="1" applyFont="1" applyFill="1" applyBorder="1" applyAlignment="1">
      <alignment horizontal="center"/>
    </xf>
    <xf numFmtId="4" fontId="2" fillId="3" borderId="16" xfId="0" applyNumberFormat="1" applyFont="1" applyFill="1" applyBorder="1" applyAlignment="1">
      <alignment horizontal="center"/>
    </xf>
    <xf numFmtId="3" fontId="0" fillId="0" borderId="16" xfId="0" applyNumberFormat="1" applyBorder="1" applyAlignment="1">
      <alignment horizontal="center"/>
    </xf>
    <xf numFmtId="0" fontId="0" fillId="0" borderId="16" xfId="0" applyBorder="1" applyAlignment="1">
      <alignment horizontal="center"/>
    </xf>
    <xf numFmtId="43" fontId="2" fillId="0" borderId="16" xfId="1" applyFont="1" applyFill="1" applyBorder="1" applyAlignment="1">
      <alignment horizontal="center"/>
    </xf>
    <xf numFmtId="4" fontId="2" fillId="2" borderId="12" xfId="0" applyNumberFormat="1" applyFont="1" applyFill="1" applyBorder="1" applyAlignment="1">
      <alignment horizontal="center"/>
    </xf>
    <xf numFmtId="4" fontId="2" fillId="16" borderId="12" xfId="0" applyNumberFormat="1" applyFont="1" applyFill="1" applyBorder="1" applyAlignment="1">
      <alignment horizontal="center"/>
    </xf>
    <xf numFmtId="1" fontId="0" fillId="2" borderId="16" xfId="0" applyNumberFormat="1" applyFill="1" applyBorder="1" applyAlignment="1">
      <alignment horizontal="center"/>
    </xf>
    <xf numFmtId="1" fontId="0" fillId="6" borderId="16" xfId="0" applyNumberFormat="1" applyFill="1" applyBorder="1" applyAlignment="1">
      <alignment horizontal="center"/>
    </xf>
    <xf numFmtId="10" fontId="0" fillId="6" borderId="4" xfId="2" applyNumberFormat="1" applyFont="1" applyFill="1" applyBorder="1" applyAlignment="1">
      <alignment horizontal="center"/>
    </xf>
    <xf numFmtId="0" fontId="2" fillId="2" borderId="12" xfId="0" applyFont="1" applyFill="1" applyBorder="1" applyAlignment="1">
      <alignment horizontal="center" vertical="center"/>
    </xf>
    <xf numFmtId="0" fontId="2" fillId="6" borderId="12" xfId="0" applyFont="1" applyFill="1" applyBorder="1" applyAlignment="1">
      <alignment horizontal="center" vertical="center"/>
    </xf>
    <xf numFmtId="2" fontId="2" fillId="2" borderId="12" xfId="0" applyNumberFormat="1" applyFont="1" applyFill="1" applyBorder="1"/>
    <xf numFmtId="2" fontId="2" fillId="6" borderId="12" xfId="0" applyNumberFormat="1" applyFont="1" applyFill="1" applyBorder="1"/>
    <xf numFmtId="2" fontId="0" fillId="2" borderId="16" xfId="0" applyNumberFormat="1" applyFill="1" applyBorder="1"/>
    <xf numFmtId="2" fontId="0" fillId="6" borderId="16" xfId="0" applyNumberFormat="1" applyFill="1" applyBorder="1"/>
    <xf numFmtId="164" fontId="2" fillId="2" borderId="16" xfId="0" applyNumberFormat="1" applyFont="1" applyFill="1" applyBorder="1" applyAlignment="1">
      <alignment horizontal="center" vertical="center"/>
    </xf>
    <xf numFmtId="164" fontId="2" fillId="6" borderId="16" xfId="0" applyNumberFormat="1" applyFont="1" applyFill="1" applyBorder="1" applyAlignment="1">
      <alignment horizontal="center" vertical="center"/>
    </xf>
    <xf numFmtId="43" fontId="2" fillId="6" borderId="16" xfId="0" applyNumberFormat="1" applyFont="1" applyFill="1" applyBorder="1" applyAlignment="1">
      <alignment horizontal="center" vertical="center"/>
    </xf>
    <xf numFmtId="1" fontId="2" fillId="6" borderId="16" xfId="0" applyNumberFormat="1" applyFont="1" applyFill="1" applyBorder="1" applyAlignment="1">
      <alignment horizontal="center" vertical="center"/>
    </xf>
    <xf numFmtId="2" fontId="2" fillId="2" borderId="12" xfId="0" applyNumberFormat="1" applyFont="1" applyFill="1" applyBorder="1" applyAlignment="1">
      <alignment horizontal="center" vertical="center"/>
    </xf>
    <xf numFmtId="2" fontId="2" fillId="6" borderId="12" xfId="0" applyNumberFormat="1" applyFont="1" applyFill="1" applyBorder="1" applyAlignment="1">
      <alignment horizontal="center" vertical="center"/>
    </xf>
    <xf numFmtId="2" fontId="0" fillId="2" borderId="16" xfId="0" applyNumberFormat="1" applyFill="1" applyBorder="1" applyAlignment="1">
      <alignment horizontal="center" vertical="center"/>
    </xf>
    <xf numFmtId="2" fontId="0" fillId="6" borderId="16" xfId="0" applyNumberFormat="1" applyFill="1" applyBorder="1" applyAlignment="1">
      <alignment horizontal="center" vertical="center"/>
    </xf>
    <xf numFmtId="0" fontId="0" fillId="2" borderId="4" xfId="0" applyFill="1" applyBorder="1" applyAlignment="1">
      <alignment horizontal="center" vertical="center"/>
    </xf>
    <xf numFmtId="9" fontId="0" fillId="6" borderId="4" xfId="2" applyFont="1" applyFill="1" applyBorder="1" applyAlignment="1">
      <alignment horizontal="center" vertical="center"/>
    </xf>
    <xf numFmtId="2" fontId="2" fillId="3" borderId="12" xfId="0" applyNumberFormat="1" applyFont="1" applyFill="1" applyBorder="1"/>
    <xf numFmtId="0" fontId="0" fillId="10" borderId="4" xfId="0" applyFill="1" applyBorder="1"/>
    <xf numFmtId="2" fontId="2" fillId="0" borderId="12" xfId="0" applyNumberFormat="1" applyFont="1" applyBorder="1"/>
    <xf numFmtId="165" fontId="2" fillId="6" borderId="12" xfId="0" applyNumberFormat="1" applyFont="1" applyFill="1" applyBorder="1"/>
    <xf numFmtId="2" fontId="0" fillId="0" borderId="16" xfId="0" applyNumberFormat="1" applyBorder="1"/>
    <xf numFmtId="0" fontId="0" fillId="2" borderId="11" xfId="0" applyFill="1" applyBorder="1"/>
    <xf numFmtId="2" fontId="2" fillId="2" borderId="16" xfId="0" applyNumberFormat="1" applyFont="1" applyFill="1" applyBorder="1"/>
    <xf numFmtId="0" fontId="2" fillId="6" borderId="16" xfId="0" applyFont="1" applyFill="1" applyBorder="1"/>
    <xf numFmtId="2" fontId="2" fillId="15" borderId="12" xfId="0" applyNumberFormat="1" applyFont="1" applyFill="1" applyBorder="1"/>
    <xf numFmtId="43" fontId="0" fillId="9" borderId="7" xfId="1" applyFont="1" applyFill="1" applyBorder="1"/>
    <xf numFmtId="0" fontId="10" fillId="12" borderId="7" xfId="0" applyFont="1" applyFill="1" applyBorder="1" applyAlignment="1">
      <alignment horizontal="center"/>
    </xf>
    <xf numFmtId="43" fontId="0" fillId="9" borderId="7" xfId="1" applyFont="1" applyFill="1" applyBorder="1" applyAlignment="1">
      <alignment horizontal="right"/>
    </xf>
    <xf numFmtId="0" fontId="2" fillId="8" borderId="4" xfId="0" applyFont="1" applyFill="1" applyBorder="1" applyAlignment="1">
      <alignment horizontal="center" vertical="center"/>
    </xf>
    <xf numFmtId="0" fontId="0" fillId="8" borderId="5" xfId="0" applyFill="1" applyBorder="1" applyAlignment="1">
      <alignment horizontal="center" vertical="center"/>
    </xf>
    <xf numFmtId="0" fontId="10" fillId="12" borderId="5" xfId="0" applyFont="1" applyFill="1" applyBorder="1" applyAlignment="1">
      <alignment horizontal="center" vertical="center"/>
    </xf>
    <xf numFmtId="0" fontId="2" fillId="10" borderId="4" xfId="0" applyFont="1" applyFill="1" applyBorder="1" applyAlignment="1">
      <alignment horizontal="center" vertical="center"/>
    </xf>
    <xf numFmtId="0" fontId="0" fillId="10" borderId="4" xfId="0" applyFill="1" applyBorder="1" applyAlignment="1">
      <alignment horizontal="center" vertical="center"/>
    </xf>
    <xf numFmtId="2" fontId="0" fillId="0" borderId="0" xfId="0" applyNumberFormat="1"/>
    <xf numFmtId="0" fontId="13" fillId="0" borderId="0" xfId="0" applyFont="1"/>
    <xf numFmtId="43" fontId="0" fillId="19" borderId="4" xfId="0" applyNumberFormat="1" applyFill="1" applyBorder="1" applyAlignment="1">
      <alignment horizontal="right"/>
    </xf>
    <xf numFmtId="0" fontId="2" fillId="10" borderId="5" xfId="0" applyFont="1" applyFill="1" applyBorder="1" applyAlignment="1">
      <alignment horizontal="center" vertical="center"/>
    </xf>
    <xf numFmtId="43" fontId="0" fillId="19" borderId="7" xfId="0" applyNumberFormat="1" applyFill="1" applyBorder="1" applyAlignment="1">
      <alignment horizontal="right"/>
    </xf>
    <xf numFmtId="0" fontId="0" fillId="2" borderId="12" xfId="0" applyFill="1" applyBorder="1" applyAlignment="1">
      <alignment horizontal="center" vertical="center"/>
    </xf>
    <xf numFmtId="9" fontId="0" fillId="13" borderId="4" xfId="2" applyFont="1" applyFill="1" applyBorder="1" applyAlignment="1">
      <alignment horizontal="center"/>
    </xf>
    <xf numFmtId="0" fontId="0" fillId="17" borderId="11" xfId="0" applyFill="1" applyBorder="1"/>
    <xf numFmtId="0" fontId="11" fillId="0" borderId="0" xfId="0" applyFont="1" applyAlignment="1">
      <alignment horizontal="center"/>
    </xf>
    <xf numFmtId="0" fontId="0" fillId="10" borderId="47" xfId="0" applyFill="1" applyBorder="1" applyProtection="1">
      <protection locked="0"/>
    </xf>
    <xf numFmtId="0" fontId="0" fillId="9" borderId="48" xfId="0" applyFill="1" applyBorder="1" applyProtection="1">
      <protection locked="0"/>
    </xf>
    <xf numFmtId="0" fontId="2" fillId="10" borderId="49" xfId="0" applyFont="1" applyFill="1" applyBorder="1" applyAlignment="1" applyProtection="1">
      <alignment horizontal="right" vertical="center"/>
      <protection locked="0"/>
    </xf>
    <xf numFmtId="0" fontId="2" fillId="10" borderId="50" xfId="0" applyFont="1" applyFill="1" applyBorder="1" applyAlignment="1" applyProtection="1">
      <alignment horizontal="right" vertical="center"/>
      <protection locked="0"/>
    </xf>
    <xf numFmtId="0" fontId="10" fillId="10" borderId="50" xfId="0" applyFont="1" applyFill="1" applyBorder="1" applyAlignment="1" applyProtection="1">
      <alignment horizontal="right" vertical="center"/>
      <protection locked="0"/>
    </xf>
    <xf numFmtId="0" fontId="2" fillId="10" borderId="51" xfId="0" applyFont="1" applyFill="1" applyBorder="1" applyAlignment="1" applyProtection="1">
      <alignment horizontal="right" vertical="center"/>
      <protection locked="0"/>
    </xf>
    <xf numFmtId="0" fontId="2" fillId="10" borderId="20" xfId="0" applyFont="1" applyFill="1" applyBorder="1" applyAlignment="1" applyProtection="1">
      <alignment horizontal="center" vertical="center"/>
      <protection locked="0"/>
    </xf>
    <xf numFmtId="0" fontId="0" fillId="3" borderId="4" xfId="0" applyFill="1" applyBorder="1" applyAlignment="1" applyProtection="1">
      <alignment horizontal="center"/>
      <protection locked="0"/>
    </xf>
    <xf numFmtId="0" fontId="0" fillId="3" borderId="4" xfId="0" applyFill="1" applyBorder="1" applyAlignment="1" applyProtection="1">
      <alignment horizontal="left"/>
      <protection locked="0"/>
    </xf>
    <xf numFmtId="0" fontId="0" fillId="6" borderId="5" xfId="0" applyFill="1" applyBorder="1" applyAlignment="1" applyProtection="1">
      <alignment horizontal="center"/>
      <protection locked="0"/>
    </xf>
    <xf numFmtId="3" fontId="0" fillId="0" borderId="23" xfId="0" applyNumberFormat="1" applyBorder="1" applyAlignment="1" applyProtection="1">
      <alignment horizontal="right"/>
      <protection locked="0"/>
    </xf>
    <xf numFmtId="0" fontId="0" fillId="0" borderId="23" xfId="0" applyBorder="1" applyAlignment="1" applyProtection="1">
      <alignment horizontal="right"/>
      <protection locked="0"/>
    </xf>
    <xf numFmtId="0" fontId="14" fillId="0" borderId="19" xfId="3" applyFill="1" applyAlignment="1" applyProtection="1">
      <alignment horizontal="right" vertical="center"/>
      <protection locked="0"/>
    </xf>
    <xf numFmtId="3" fontId="0" fillId="0" borderId="4" xfId="0" applyNumberFormat="1" applyBorder="1" applyAlignment="1" applyProtection="1">
      <alignment horizontal="right"/>
      <protection locked="0"/>
    </xf>
    <xf numFmtId="0" fontId="0" fillId="0" borderId="4" xfId="0" applyBorder="1" applyAlignment="1" applyProtection="1">
      <alignment horizontal="right"/>
      <protection locked="0"/>
    </xf>
    <xf numFmtId="0" fontId="14" fillId="0" borderId="28" xfId="3" applyFill="1" applyBorder="1" applyAlignment="1" applyProtection="1">
      <alignment horizontal="right" vertical="center"/>
      <protection locked="0"/>
    </xf>
    <xf numFmtId="3" fontId="0" fillId="0" borderId="29" xfId="0" applyNumberFormat="1" applyBorder="1" applyAlignment="1" applyProtection="1">
      <alignment horizontal="right"/>
      <protection locked="0"/>
    </xf>
    <xf numFmtId="0" fontId="0" fillId="0" borderId="29" xfId="0" applyBorder="1" applyAlignment="1" applyProtection="1">
      <alignment horizontal="right"/>
      <protection locked="0"/>
    </xf>
    <xf numFmtId="0" fontId="0" fillId="0" borderId="24" xfId="0" applyBorder="1" applyAlignment="1" applyProtection="1">
      <alignment horizontal="right"/>
      <protection locked="0"/>
    </xf>
    <xf numFmtId="0" fontId="0" fillId="0" borderId="26" xfId="0" applyBorder="1" applyAlignment="1" applyProtection="1">
      <alignment horizontal="right"/>
      <protection locked="0"/>
    </xf>
    <xf numFmtId="0" fontId="0" fillId="0" borderId="30" xfId="0" applyBorder="1" applyAlignment="1" applyProtection="1">
      <alignment horizontal="right"/>
      <protection locked="0"/>
    </xf>
    <xf numFmtId="3" fontId="0" fillId="10" borderId="31" xfId="0" applyNumberFormat="1" applyFill="1" applyBorder="1" applyAlignment="1" applyProtection="1">
      <alignment horizontal="right"/>
      <protection locked="0"/>
    </xf>
    <xf numFmtId="3" fontId="0" fillId="3" borderId="32" xfId="0" applyNumberFormat="1" applyFill="1" applyBorder="1" applyAlignment="1" applyProtection="1">
      <alignment horizontal="right"/>
      <protection locked="0"/>
    </xf>
    <xf numFmtId="3" fontId="0" fillId="0" borderId="32" xfId="0" applyNumberFormat="1" applyBorder="1" applyAlignment="1" applyProtection="1">
      <alignment horizontal="center"/>
      <protection locked="0"/>
    </xf>
    <xf numFmtId="0" fontId="0" fillId="0" borderId="32" xfId="0" applyBorder="1" applyAlignment="1" applyProtection="1">
      <alignment horizontal="center"/>
      <protection locked="0"/>
    </xf>
    <xf numFmtId="43" fontId="2" fillId="0" borderId="32" xfId="1" applyFont="1" applyFill="1" applyBorder="1" applyAlignment="1" applyProtection="1">
      <alignment horizontal="center"/>
      <protection locked="0"/>
    </xf>
    <xf numFmtId="43" fontId="2" fillId="0" borderId="33" xfId="1" applyFont="1" applyFill="1" applyBorder="1" applyAlignment="1" applyProtection="1">
      <alignment horizontal="center"/>
      <protection locked="0"/>
    </xf>
    <xf numFmtId="164" fontId="0" fillId="10" borderId="34" xfId="1" applyNumberFormat="1" applyFont="1" applyFill="1" applyBorder="1" applyAlignment="1" applyProtection="1">
      <alignment horizontal="center"/>
      <protection locked="0"/>
    </xf>
    <xf numFmtId="164" fontId="0" fillId="0" borderId="23" xfId="1" applyNumberFormat="1" applyFont="1" applyBorder="1" applyAlignment="1" applyProtection="1">
      <alignment horizontal="center"/>
      <protection locked="0"/>
    </xf>
    <xf numFmtId="43" fontId="0" fillId="0" borderId="23" xfId="1" applyFont="1" applyBorder="1" applyAlignment="1" applyProtection="1">
      <alignment horizontal="center"/>
      <protection locked="0"/>
    </xf>
    <xf numFmtId="0" fontId="0" fillId="0" borderId="23" xfId="0" applyBorder="1" applyAlignment="1" applyProtection="1">
      <alignment horizontal="center"/>
      <protection locked="0"/>
    </xf>
    <xf numFmtId="0" fontId="0" fillId="0" borderId="24" xfId="0" applyBorder="1" applyAlignment="1" applyProtection="1">
      <alignment horizontal="center"/>
      <protection locked="0"/>
    </xf>
    <xf numFmtId="164" fontId="0" fillId="10" borderId="35" xfId="1" applyNumberFormat="1" applyFont="1" applyFill="1" applyBorder="1" applyAlignment="1" applyProtection="1">
      <alignment horizontal="center"/>
      <protection locked="0"/>
    </xf>
    <xf numFmtId="164" fontId="0" fillId="0" borderId="29" xfId="1" applyNumberFormat="1" applyFont="1" applyBorder="1" applyAlignment="1" applyProtection="1">
      <alignment horizontal="center"/>
      <protection locked="0"/>
    </xf>
    <xf numFmtId="164" fontId="0" fillId="0" borderId="29" xfId="0" applyNumberFormat="1" applyBorder="1" applyAlignment="1" applyProtection="1">
      <alignment horizontal="center"/>
      <protection locked="0"/>
    </xf>
    <xf numFmtId="0" fontId="0" fillId="0" borderId="29" xfId="0" applyBorder="1" applyAlignment="1" applyProtection="1">
      <alignment horizontal="center"/>
      <protection locked="0"/>
    </xf>
    <xf numFmtId="0" fontId="0" fillId="0" borderId="30" xfId="0" applyBorder="1" applyAlignment="1" applyProtection="1">
      <alignment horizontal="center"/>
      <protection locked="0"/>
    </xf>
    <xf numFmtId="0" fontId="15" fillId="10" borderId="21" xfId="3" applyFont="1" applyFill="1" applyBorder="1" applyAlignment="1" applyProtection="1">
      <alignment horizontal="right" vertical="center"/>
      <protection locked="0"/>
    </xf>
    <xf numFmtId="0" fontId="15" fillId="0" borderId="22" xfId="3" applyFont="1" applyFill="1" applyBorder="1" applyAlignment="1" applyProtection="1">
      <alignment horizontal="right" vertical="center"/>
      <protection locked="0"/>
    </xf>
    <xf numFmtId="164" fontId="0" fillId="0" borderId="23" xfId="1" applyNumberFormat="1" applyFont="1" applyBorder="1" applyAlignment="1" applyProtection="1">
      <alignment horizontal="right"/>
      <protection locked="0"/>
    </xf>
    <xf numFmtId="1" fontId="0" fillId="0" borderId="23" xfId="0" applyNumberFormat="1" applyBorder="1" applyAlignment="1" applyProtection="1">
      <alignment horizontal="right"/>
      <protection locked="0"/>
    </xf>
    <xf numFmtId="1" fontId="0" fillId="0" borderId="24" xfId="0" applyNumberFormat="1" applyBorder="1" applyAlignment="1" applyProtection="1">
      <alignment horizontal="right"/>
      <protection locked="0"/>
    </xf>
    <xf numFmtId="0" fontId="15" fillId="10" borderId="25" xfId="3" applyFont="1" applyFill="1" applyBorder="1" applyAlignment="1" applyProtection="1">
      <alignment horizontal="right" vertical="center"/>
      <protection locked="0"/>
    </xf>
    <xf numFmtId="0" fontId="15" fillId="0" borderId="19" xfId="3" applyFont="1" applyFill="1" applyAlignment="1" applyProtection="1">
      <alignment horizontal="right" vertical="center"/>
      <protection locked="0"/>
    </xf>
    <xf numFmtId="164" fontId="0" fillId="0" borderId="4" xfId="1" applyNumberFormat="1" applyFont="1" applyBorder="1" applyAlignment="1" applyProtection="1">
      <alignment horizontal="right"/>
      <protection locked="0"/>
    </xf>
    <xf numFmtId="1" fontId="0" fillId="0" borderId="4" xfId="0" applyNumberFormat="1" applyBorder="1" applyAlignment="1" applyProtection="1">
      <alignment horizontal="right"/>
      <protection locked="0"/>
    </xf>
    <xf numFmtId="1" fontId="0" fillId="0" borderId="26" xfId="0" applyNumberFormat="1" applyBorder="1" applyAlignment="1" applyProtection="1">
      <alignment horizontal="right"/>
      <protection locked="0"/>
    </xf>
    <xf numFmtId="0" fontId="15" fillId="10" borderId="27" xfId="3" applyFont="1" applyFill="1" applyBorder="1" applyAlignment="1" applyProtection="1">
      <alignment horizontal="right" vertical="center"/>
      <protection locked="0"/>
    </xf>
    <xf numFmtId="0" fontId="15" fillId="0" borderId="28" xfId="3" applyFont="1" applyFill="1" applyBorder="1" applyAlignment="1" applyProtection="1">
      <alignment horizontal="right" vertical="center"/>
      <protection locked="0"/>
    </xf>
    <xf numFmtId="164" fontId="0" fillId="0" borderId="29" xfId="1" applyNumberFormat="1" applyFont="1" applyBorder="1" applyAlignment="1" applyProtection="1">
      <alignment horizontal="right"/>
      <protection locked="0"/>
    </xf>
    <xf numFmtId="1" fontId="0" fillId="0" borderId="29" xfId="0" applyNumberFormat="1" applyBorder="1" applyAlignment="1" applyProtection="1">
      <alignment horizontal="right"/>
      <protection locked="0"/>
    </xf>
    <xf numFmtId="1" fontId="0" fillId="0" borderId="30" xfId="0" applyNumberFormat="1" applyBorder="1" applyAlignment="1" applyProtection="1">
      <alignment horizontal="right"/>
      <protection locked="0"/>
    </xf>
    <xf numFmtId="0" fontId="2" fillId="2" borderId="12" xfId="0" applyFont="1" applyFill="1" applyBorder="1" applyAlignment="1" applyProtection="1">
      <alignment horizontal="center"/>
      <protection locked="0"/>
    </xf>
    <xf numFmtId="0" fontId="2" fillId="6" borderId="12" xfId="0" applyFont="1" applyFill="1" applyBorder="1" applyAlignment="1" applyProtection="1">
      <alignment horizontal="center"/>
      <protection locked="0"/>
    </xf>
    <xf numFmtId="164" fontId="0" fillId="10" borderId="34" xfId="1" applyNumberFormat="1" applyFont="1" applyFill="1" applyBorder="1" applyAlignment="1" applyProtection="1">
      <alignment horizontal="right"/>
      <protection locked="0"/>
    </xf>
    <xf numFmtId="164" fontId="0" fillId="10" borderId="35" xfId="1" applyNumberFormat="1" applyFont="1" applyFill="1" applyBorder="1" applyAlignment="1" applyProtection="1">
      <alignment horizontal="right"/>
      <protection locked="0"/>
    </xf>
    <xf numFmtId="43" fontId="0" fillId="0" borderId="29" xfId="1" applyFont="1" applyBorder="1" applyAlignment="1" applyProtection="1">
      <alignment horizontal="right"/>
      <protection locked="0"/>
    </xf>
    <xf numFmtId="1" fontId="0" fillId="10" borderId="34" xfId="0" applyNumberFormat="1" applyFill="1" applyBorder="1" applyAlignment="1" applyProtection="1">
      <alignment vertical="center"/>
      <protection locked="0"/>
    </xf>
    <xf numFmtId="0" fontId="0" fillId="0" borderId="23" xfId="0" applyBorder="1" applyAlignment="1" applyProtection="1">
      <alignment vertical="center"/>
      <protection locked="0"/>
    </xf>
    <xf numFmtId="0" fontId="0" fillId="0" borderId="23" xfId="0" applyBorder="1" applyProtection="1">
      <protection locked="0"/>
    </xf>
    <xf numFmtId="0" fontId="0" fillId="0" borderId="24" xfId="0" applyBorder="1" applyProtection="1">
      <protection locked="0"/>
    </xf>
    <xf numFmtId="1" fontId="0" fillId="10" borderId="38" xfId="0" applyNumberFormat="1" applyFill="1" applyBorder="1" applyAlignment="1" applyProtection="1">
      <alignment vertical="center"/>
      <protection locked="0"/>
    </xf>
    <xf numFmtId="0" fontId="0" fillId="0" borderId="4" xfId="0" applyBorder="1" applyAlignment="1" applyProtection="1">
      <alignment vertical="center"/>
      <protection locked="0"/>
    </xf>
    <xf numFmtId="0" fontId="0" fillId="0" borderId="7" xfId="0" applyBorder="1" applyProtection="1">
      <protection locked="0"/>
    </xf>
    <xf numFmtId="0" fontId="0" fillId="0" borderId="4" xfId="0" applyBorder="1" applyProtection="1">
      <protection locked="0"/>
    </xf>
    <xf numFmtId="0" fontId="0" fillId="0" borderId="26" xfId="0" applyBorder="1" applyProtection="1">
      <protection locked="0"/>
    </xf>
    <xf numFmtId="1" fontId="0" fillId="10" borderId="35" xfId="0" applyNumberFormat="1" applyFill="1" applyBorder="1" applyAlignment="1" applyProtection="1">
      <alignment vertical="center"/>
      <protection locked="0"/>
    </xf>
    <xf numFmtId="0" fontId="0" fillId="0" borderId="29" xfId="0" applyBorder="1" applyAlignment="1" applyProtection="1">
      <alignment vertical="center"/>
      <protection locked="0"/>
    </xf>
    <xf numFmtId="0" fontId="0" fillId="0" borderId="36" xfId="0" applyBorder="1" applyProtection="1">
      <protection locked="0"/>
    </xf>
    <xf numFmtId="0" fontId="0" fillId="0" borderId="29" xfId="0" applyBorder="1" applyProtection="1">
      <protection locked="0"/>
    </xf>
    <xf numFmtId="0" fontId="0" fillId="0" borderId="30" xfId="0" applyBorder="1" applyProtection="1">
      <protection locked="0"/>
    </xf>
    <xf numFmtId="0" fontId="0" fillId="10" borderId="31" xfId="0" applyFill="1" applyBorder="1" applyProtection="1">
      <protection locked="0"/>
    </xf>
    <xf numFmtId="0" fontId="0" fillId="0" borderId="32" xfId="0" applyBorder="1" applyProtection="1">
      <protection locked="0"/>
    </xf>
    <xf numFmtId="0" fontId="0" fillId="0" borderId="33" xfId="0" applyBorder="1" applyProtection="1">
      <protection locked="0"/>
    </xf>
    <xf numFmtId="0" fontId="0" fillId="10" borderId="37" xfId="0" applyFill="1" applyBorder="1" applyProtection="1">
      <protection locked="0"/>
    </xf>
    <xf numFmtId="0" fontId="0" fillId="10" borderId="7" xfId="0" applyFill="1" applyBorder="1" applyProtection="1">
      <protection locked="0"/>
    </xf>
    <xf numFmtId="0" fontId="15" fillId="10" borderId="19" xfId="3" applyFont="1" applyFill="1" applyAlignment="1" applyProtection="1">
      <alignment horizontal="right" vertical="center"/>
      <protection locked="0"/>
    </xf>
    <xf numFmtId="0" fontId="0" fillId="10" borderId="36" xfId="0" applyFill="1" applyBorder="1" applyProtection="1">
      <protection locked="0"/>
    </xf>
    <xf numFmtId="0" fontId="0" fillId="0" borderId="52" xfId="0" applyBorder="1" applyProtection="1">
      <protection locked="0"/>
    </xf>
    <xf numFmtId="0" fontId="0" fillId="0" borderId="5" xfId="0" applyBorder="1"/>
    <xf numFmtId="0" fontId="0" fillId="10" borderId="26" xfId="0" applyFill="1" applyBorder="1"/>
    <xf numFmtId="0" fontId="12" fillId="10" borderId="34" xfId="0" applyFont="1" applyFill="1" applyBorder="1" applyProtection="1">
      <protection locked="0"/>
    </xf>
    <xf numFmtId="0" fontId="0" fillId="10" borderId="24" xfId="0" applyFill="1" applyBorder="1" applyProtection="1">
      <protection locked="0"/>
    </xf>
    <xf numFmtId="0" fontId="12" fillId="0" borderId="38" xfId="0" applyFont="1" applyBorder="1" applyProtection="1">
      <protection locked="0"/>
    </xf>
    <xf numFmtId="0" fontId="12" fillId="0" borderId="7" xfId="0" applyFont="1" applyBorder="1" applyProtection="1">
      <protection locked="0"/>
    </xf>
    <xf numFmtId="0" fontId="12" fillId="0" borderId="26" xfId="0" applyFont="1" applyBorder="1" applyProtection="1">
      <protection locked="0"/>
    </xf>
    <xf numFmtId="0" fontId="0" fillId="0" borderId="38" xfId="0" applyBorder="1" applyProtection="1">
      <protection locked="0"/>
    </xf>
    <xf numFmtId="0" fontId="0" fillId="10" borderId="34" xfId="0" applyFill="1" applyBorder="1" applyProtection="1">
      <protection locked="0"/>
    </xf>
    <xf numFmtId="0" fontId="0" fillId="0" borderId="37" xfId="0" applyBorder="1" applyProtection="1">
      <protection locked="0"/>
    </xf>
    <xf numFmtId="0" fontId="0" fillId="10" borderId="38" xfId="0" applyFill="1" applyBorder="1" applyProtection="1">
      <protection locked="0"/>
    </xf>
    <xf numFmtId="0" fontId="0" fillId="10" borderId="35" xfId="0" applyFill="1" applyBorder="1" applyProtection="1">
      <protection locked="0"/>
    </xf>
    <xf numFmtId="2" fontId="0" fillId="6" borderId="16" xfId="0" applyNumberFormat="1" applyFill="1" applyBorder="1" applyAlignment="1">
      <alignment horizontal="center"/>
    </xf>
    <xf numFmtId="2" fontId="0" fillId="4" borderId="16" xfId="0" applyNumberFormat="1" applyFill="1" applyBorder="1"/>
    <xf numFmtId="10" fontId="0" fillId="4" borderId="4" xfId="2" applyNumberFormat="1" applyFont="1" applyFill="1" applyBorder="1"/>
    <xf numFmtId="0" fontId="0" fillId="0" borderId="45" xfId="0" applyBorder="1"/>
    <xf numFmtId="0" fontId="14" fillId="0" borderId="55" xfId="3" applyFill="1" applyBorder="1" applyAlignment="1" applyProtection="1">
      <alignment horizontal="right" vertical="center"/>
      <protection locked="0"/>
    </xf>
    <xf numFmtId="0" fontId="0" fillId="6" borderId="26" xfId="0" applyFill="1" applyBorder="1" applyAlignment="1" applyProtection="1">
      <alignment horizontal="center"/>
      <protection locked="0"/>
    </xf>
    <xf numFmtId="0" fontId="10" fillId="0" borderId="0" xfId="0" applyFont="1"/>
    <xf numFmtId="166" fontId="10" fillId="0" borderId="0" xfId="0" applyNumberFormat="1" applyFont="1"/>
    <xf numFmtId="43" fontId="0" fillId="21" borderId="4" xfId="0" applyNumberFormat="1" applyFill="1" applyBorder="1" applyAlignment="1">
      <alignment horizontal="center"/>
    </xf>
    <xf numFmtId="164" fontId="0" fillId="4" borderId="4" xfId="0" applyNumberFormat="1" applyFill="1" applyBorder="1" applyAlignment="1">
      <alignment horizontal="center"/>
    </xf>
    <xf numFmtId="10" fontId="0" fillId="21" borderId="4" xfId="2" applyNumberFormat="1" applyFont="1" applyFill="1" applyBorder="1" applyAlignment="1">
      <alignment horizontal="center"/>
    </xf>
    <xf numFmtId="0" fontId="0" fillId="10" borderId="0" xfId="0" applyFill="1"/>
    <xf numFmtId="0" fontId="2" fillId="10" borderId="0" xfId="0" applyFont="1" applyFill="1" applyAlignment="1" applyProtection="1">
      <alignment horizontal="center" vertical="center"/>
      <protection locked="0"/>
    </xf>
    <xf numFmtId="43" fontId="0" fillId="19" borderId="0" xfId="0" applyNumberFormat="1" applyFill="1" applyAlignment="1">
      <alignment horizontal="right"/>
    </xf>
    <xf numFmtId="10" fontId="0" fillId="19" borderId="0" xfId="2" applyNumberFormat="1" applyFont="1" applyFill="1" applyBorder="1" applyAlignment="1">
      <alignment horizontal="right"/>
    </xf>
    <xf numFmtId="0" fontId="2" fillId="10" borderId="13" xfId="0" applyFont="1" applyFill="1" applyBorder="1"/>
    <xf numFmtId="0" fontId="2" fillId="10" borderId="0" xfId="0" applyFont="1" applyFill="1"/>
    <xf numFmtId="0" fontId="11" fillId="0" borderId="0" xfId="0" applyFont="1"/>
    <xf numFmtId="164" fontId="14" fillId="2" borderId="56" xfId="1" applyNumberFormat="1" applyFont="1" applyFill="1" applyBorder="1" applyAlignment="1" applyProtection="1">
      <alignment horizontal="center" vertical="center"/>
      <protection locked="0"/>
    </xf>
    <xf numFmtId="164" fontId="14" fillId="2" borderId="57" xfId="1" applyNumberFormat="1" applyFont="1" applyFill="1" applyBorder="1" applyAlignment="1" applyProtection="1">
      <alignment horizontal="center" vertical="center"/>
      <protection locked="0"/>
    </xf>
    <xf numFmtId="164" fontId="14" fillId="2" borderId="27" xfId="1" applyNumberFormat="1" applyFont="1" applyFill="1" applyBorder="1" applyAlignment="1" applyProtection="1">
      <alignment horizontal="center" vertical="center"/>
      <protection locked="0"/>
    </xf>
    <xf numFmtId="0" fontId="0" fillId="6" borderId="0" xfId="0" applyFill="1" applyAlignment="1">
      <alignment horizontal="center"/>
    </xf>
    <xf numFmtId="0" fontId="2" fillId="0" borderId="0" xfId="0" applyFont="1" applyAlignment="1">
      <alignment horizontal="center"/>
    </xf>
    <xf numFmtId="0" fontId="7" fillId="0" borderId="18" xfId="0" applyFont="1" applyBorder="1" applyAlignment="1">
      <alignment horizontal="center" vertical="center" wrapText="1"/>
    </xf>
    <xf numFmtId="0" fontId="2" fillId="5" borderId="0" xfId="0" applyFont="1" applyFill="1" applyAlignment="1">
      <alignment horizontal="right"/>
    </xf>
    <xf numFmtId="0" fontId="0" fillId="0" borderId="4" xfId="0" applyBorder="1" applyAlignment="1">
      <alignment horizontal="left" inden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14" fontId="7" fillId="0" borderId="18"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0" fillId="0" borderId="17" xfId="0" applyBorder="1" applyAlignment="1">
      <alignment horizontal="left" vertical="top" wrapText="1"/>
    </xf>
    <xf numFmtId="0" fontId="0" fillId="0" borderId="0" xfId="0" applyAlignment="1">
      <alignment horizontal="left" vertical="top" wrapText="1"/>
    </xf>
    <xf numFmtId="0" fontId="9" fillId="18" borderId="15" xfId="0" applyFont="1" applyFill="1" applyBorder="1" applyAlignment="1">
      <alignment horizontal="center"/>
    </xf>
    <xf numFmtId="0" fontId="9" fillId="7" borderId="15" xfId="0" applyFont="1" applyFill="1" applyBorder="1" applyAlignment="1">
      <alignment horizontal="center"/>
    </xf>
    <xf numFmtId="0" fontId="2" fillId="5" borderId="44" xfId="0" applyFont="1" applyFill="1" applyBorder="1" applyAlignment="1">
      <alignment horizontal="right"/>
    </xf>
    <xf numFmtId="0" fontId="0" fillId="20" borderId="42" xfId="0" applyFill="1" applyBorder="1" applyAlignment="1" applyProtection="1">
      <alignment horizontal="left" indent="1"/>
      <protection locked="0"/>
    </xf>
    <xf numFmtId="0" fontId="0" fillId="20" borderId="43" xfId="0" applyFill="1" applyBorder="1" applyAlignment="1" applyProtection="1">
      <alignment horizontal="left" indent="1"/>
      <protection locked="0"/>
    </xf>
    <xf numFmtId="0" fontId="0" fillId="20" borderId="0" xfId="0" applyFill="1" applyAlignment="1" applyProtection="1">
      <alignment horizontal="left" indent="1"/>
      <protection locked="0"/>
    </xf>
    <xf numFmtId="0" fontId="0" fillId="20" borderId="44" xfId="0" applyFill="1" applyBorder="1" applyAlignment="1" applyProtection="1">
      <alignment horizontal="left" indent="1"/>
      <protection locked="0"/>
    </xf>
    <xf numFmtId="0" fontId="0" fillId="9" borderId="53" xfId="0" applyFill="1" applyBorder="1" applyAlignment="1" applyProtection="1">
      <alignment horizontal="left" indent="1"/>
      <protection locked="0"/>
    </xf>
    <xf numFmtId="0" fontId="0" fillId="9" borderId="0" xfId="0" applyFill="1" applyAlignment="1" applyProtection="1">
      <alignment horizontal="left" indent="1"/>
      <protection locked="0"/>
    </xf>
    <xf numFmtId="0" fontId="0" fillId="9" borderId="44" xfId="0" applyFill="1" applyBorder="1" applyAlignment="1" applyProtection="1">
      <alignment horizontal="left" indent="1"/>
      <protection locked="0"/>
    </xf>
    <xf numFmtId="0" fontId="0" fillId="9" borderId="54" xfId="0" applyFill="1" applyBorder="1" applyAlignment="1" applyProtection="1">
      <alignment horizontal="left" indent="1"/>
      <protection locked="0"/>
    </xf>
    <xf numFmtId="0" fontId="0" fillId="9" borderId="45" xfId="0" applyFill="1" applyBorder="1" applyAlignment="1" applyProtection="1">
      <alignment horizontal="left" indent="1"/>
      <protection locked="0"/>
    </xf>
    <xf numFmtId="0" fontId="0" fillId="9" borderId="46" xfId="0" applyFill="1" applyBorder="1" applyAlignment="1" applyProtection="1">
      <alignment horizontal="left" indent="1"/>
      <protection locked="0"/>
    </xf>
    <xf numFmtId="0" fontId="0" fillId="9" borderId="0" xfId="0" applyFill="1" applyAlignment="1">
      <alignment horizontal="left" indent="1"/>
    </xf>
    <xf numFmtId="0" fontId="2" fillId="6" borderId="0" xfId="0" applyFont="1" applyFill="1" applyAlignment="1">
      <alignment horizontal="left"/>
    </xf>
    <xf numFmtId="0" fontId="0" fillId="6" borderId="4" xfId="0" applyFill="1" applyBorder="1" applyAlignment="1">
      <alignment horizontal="center"/>
    </xf>
    <xf numFmtId="0" fontId="0" fillId="6" borderId="4" xfId="0"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5" xfId="0" applyFont="1" applyFill="1" applyBorder="1" applyAlignment="1">
      <alignment horizontal="center"/>
    </xf>
    <xf numFmtId="0" fontId="2" fillId="6" borderId="7" xfId="0" applyFont="1" applyFill="1" applyBorder="1" applyAlignment="1">
      <alignment horizontal="center"/>
    </xf>
    <xf numFmtId="0" fontId="0" fillId="6" borderId="5" xfId="0" applyFill="1" applyBorder="1" applyAlignment="1">
      <alignment horizontal="center"/>
    </xf>
    <xf numFmtId="0" fontId="0" fillId="6" borderId="7" xfId="0" applyFill="1" applyBorder="1" applyAlignment="1">
      <alignment horizontal="center"/>
    </xf>
    <xf numFmtId="0" fontId="0" fillId="9" borderId="0" xfId="0" applyFill="1" applyAlignment="1">
      <alignment horizontal="right"/>
    </xf>
    <xf numFmtId="0" fontId="0" fillId="9" borderId="4" xfId="0" applyFill="1" applyBorder="1" applyAlignment="1">
      <alignment horizontal="left"/>
    </xf>
    <xf numFmtId="0" fontId="4" fillId="9" borderId="4" xfId="0" applyFont="1" applyFill="1" applyBorder="1" applyAlignment="1">
      <alignment horizontal="left"/>
    </xf>
    <xf numFmtId="0" fontId="2" fillId="0" borderId="0" xfId="0" applyFont="1" applyAlignment="1">
      <alignment horizontal="left"/>
    </xf>
    <xf numFmtId="0" fontId="4" fillId="0" borderId="5" xfId="0" applyFont="1" applyBorder="1" applyAlignment="1">
      <alignment horizontal="center"/>
    </xf>
    <xf numFmtId="0" fontId="4" fillId="0" borderId="7"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6" borderId="14" xfId="0" applyFont="1" applyFill="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2" fillId="6" borderId="8" xfId="0" applyFont="1" applyFill="1" applyBorder="1" applyAlignment="1">
      <alignment horizontal="center" vertical="center" wrapText="1"/>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 xfId="0" applyBorder="1" applyAlignment="1">
      <alignment horizontal="left"/>
    </xf>
    <xf numFmtId="0" fontId="0" fillId="0" borderId="0" xfId="0" applyAlignment="1">
      <alignment horizontal="center"/>
    </xf>
    <xf numFmtId="0" fontId="0" fillId="0" borderId="0" xfId="0" applyAlignment="1">
      <alignment horizontal="left"/>
    </xf>
    <xf numFmtId="0" fontId="4" fillId="0" borderId="0" xfId="0" applyFont="1" applyAlignment="1">
      <alignment horizontal="left"/>
    </xf>
    <xf numFmtId="0" fontId="2" fillId="6" borderId="6" xfId="0" applyFont="1" applyFill="1" applyBorder="1" applyAlignment="1">
      <alignment horizontal="center"/>
    </xf>
    <xf numFmtId="0" fontId="2" fillId="6" borderId="12"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9" xfId="0" applyFont="1" applyFill="1" applyBorder="1" applyAlignment="1">
      <alignment horizontal="center" vertical="center" wrapText="1"/>
    </xf>
    <xf numFmtId="0" fontId="2" fillId="6" borderId="58" xfId="0" applyFont="1" applyFill="1" applyBorder="1" applyAlignment="1">
      <alignment horizontal="center" vertical="center"/>
    </xf>
    <xf numFmtId="0" fontId="2" fillId="6" borderId="12" xfId="0" applyFont="1" applyFill="1" applyBorder="1" applyAlignment="1">
      <alignment horizontal="center" vertical="center" wrapText="1"/>
    </xf>
    <xf numFmtId="0" fontId="2" fillId="6" borderId="59" xfId="0" applyFont="1" applyFill="1" applyBorder="1" applyAlignment="1">
      <alignment horizontal="center" vertical="center"/>
    </xf>
    <xf numFmtId="0" fontId="2" fillId="6" borderId="60" xfId="0" applyFont="1" applyFill="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4" xfId="0" applyBorder="1" applyAlignment="1">
      <alignment horizontal="center"/>
    </xf>
    <xf numFmtId="0" fontId="0" fillId="0" borderId="4" xfId="0" applyBorder="1" applyAlignment="1">
      <alignment horizontal="center" vertical="center"/>
    </xf>
  </cellXfs>
  <cellStyles count="4">
    <cellStyle name="Comma" xfId="1" builtinId="3"/>
    <cellStyle name="Normal" xfId="0" builtinId="0"/>
    <cellStyle name="Output" xfId="3" builtinId="21"/>
    <cellStyle name="Percent" xfId="2" builtinId="5"/>
  </cellStyles>
  <dxfs count="0"/>
  <tableStyles count="0" defaultTableStyle="TableStyleMedium2" defaultPivotStyle="PivotStyleLight16"/>
  <colors>
    <mruColors>
      <color rgb="FFC6E0B4"/>
      <color rgb="FFF2F2F2"/>
      <color rgb="FF33CCCC"/>
      <color rgb="FFFF00FF"/>
      <color rgb="FF64EAD4"/>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7"/>
          <c:order val="0"/>
          <c:tx>
            <c:v>Energy</c:v>
          </c:tx>
          <c:spPr>
            <a:solidFill>
              <a:schemeClr val="accent2">
                <a:lumMod val="60000"/>
              </a:schemeClr>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(old)'!$D$22:$Q$22</c:f>
              <c:numCache>
                <c:formatCode>_(* #,##0.00_);_(* \(#,##0.00\);_(* "-"??_);_(@_)</c:formatCode>
                <c:ptCount val="14"/>
                <c:pt idx="0">
                  <c:v>0</c:v>
                </c:pt>
                <c:pt idx="1">
                  <c:v>0</c:v>
                </c:pt>
                <c:pt idx="2">
                  <c:v>0</c:v>
                </c:pt>
                <c:pt idx="3">
                  <c:v>0</c:v>
                </c:pt>
              </c:numCache>
            </c:numRef>
          </c:val>
          <c:extLst>
            <c:ext xmlns:c16="http://schemas.microsoft.com/office/drawing/2014/chart" uri="{C3380CC4-5D6E-409C-BE32-E72D297353CC}">
              <c16:uniqueId val="{00000007-63BF-4D35-BAEC-99C6CE9D3F77}"/>
            </c:ext>
          </c:extLst>
        </c:ser>
        <c:ser>
          <c:idx val="0"/>
          <c:order val="1"/>
          <c:tx>
            <c:v>Water</c:v>
          </c:tx>
          <c:spPr>
            <a:solidFill>
              <a:schemeClr val="accent1"/>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(old)'!$D$23:$Q$23</c:f>
              <c:numCache>
                <c:formatCode>_(* #,##0.00_);_(* \(#,##0.00\);_(* "-"??_);_(@_)</c:formatCode>
                <c:ptCount val="14"/>
                <c:pt idx="0">
                  <c:v>0</c:v>
                </c:pt>
                <c:pt idx="1">
                  <c:v>0</c:v>
                </c:pt>
                <c:pt idx="2">
                  <c:v>0</c:v>
                </c:pt>
                <c:pt idx="3">
                  <c:v>0</c:v>
                </c:pt>
              </c:numCache>
            </c:numRef>
          </c:val>
          <c:extLst>
            <c:ext xmlns:c16="http://schemas.microsoft.com/office/drawing/2014/chart" uri="{C3380CC4-5D6E-409C-BE32-E72D297353CC}">
              <c16:uniqueId val="{00000008-63BF-4D35-BAEC-99C6CE9D3F77}"/>
            </c:ext>
          </c:extLst>
        </c:ser>
        <c:ser>
          <c:idx val="1"/>
          <c:order val="2"/>
          <c:tx>
            <c:v>Waste 2</c:v>
          </c:tx>
          <c:spPr>
            <a:solidFill>
              <a:schemeClr val="accent2"/>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(old)'!$D$25:$Q$25</c:f>
              <c:numCache>
                <c:formatCode>_(* #,##0.00_);_(* \(#,##0.00\);_(* "-"??_);_(@_)</c:formatCode>
                <c:ptCount val="14"/>
              </c:numCache>
            </c:numRef>
          </c:val>
          <c:extLst>
            <c:ext xmlns:c16="http://schemas.microsoft.com/office/drawing/2014/chart" uri="{C3380CC4-5D6E-409C-BE32-E72D297353CC}">
              <c16:uniqueId val="{00000009-63BF-4D35-BAEC-99C6CE9D3F77}"/>
            </c:ext>
          </c:extLst>
        </c:ser>
        <c:ser>
          <c:idx val="2"/>
          <c:order val="3"/>
          <c:tx>
            <c:v>Mobility</c:v>
          </c:tx>
          <c:spPr>
            <a:solidFill>
              <a:schemeClr val="accent3"/>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(old)'!$D$26:$Q$26</c:f>
              <c:numCache>
                <c:formatCode>_(* #,##0.00_);_(* \(#,##0.00\);_(* "-"??_);_(@_)</c:formatCode>
                <c:ptCount val="14"/>
              </c:numCache>
            </c:numRef>
          </c:val>
          <c:extLst>
            <c:ext xmlns:c16="http://schemas.microsoft.com/office/drawing/2014/chart" uri="{C3380CC4-5D6E-409C-BE32-E72D297353CC}">
              <c16:uniqueId val="{0000000A-63BF-4D35-BAEC-99C6CE9D3F77}"/>
            </c:ext>
          </c:extLst>
        </c:ser>
        <c:ser>
          <c:idx val="3"/>
          <c:order val="4"/>
          <c:tx>
            <c:v>Greenery</c:v>
          </c:tx>
          <c:spPr>
            <a:solidFill>
              <a:schemeClr val="accent4"/>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(old)'!$D$29:$Q$29</c:f>
              <c:numCache>
                <c:formatCode>_(* #,##0.00_);_(* \(#,##0.00\);_(* "-"??_);_(@_)</c:formatCode>
                <c:ptCount val="14"/>
              </c:numCache>
            </c:numRef>
          </c:val>
          <c:extLst>
            <c:ext xmlns:c16="http://schemas.microsoft.com/office/drawing/2014/chart" uri="{C3380CC4-5D6E-409C-BE32-E72D297353CC}">
              <c16:uniqueId val="{0000000B-63BF-4D35-BAEC-99C6CE9D3F77}"/>
            </c:ext>
          </c:extLst>
        </c:ser>
        <c:dLbls>
          <c:showLegendKey val="0"/>
          <c:showVal val="0"/>
          <c:showCatName val="0"/>
          <c:showSerName val="0"/>
          <c:showPercent val="0"/>
          <c:showBubbleSize val="0"/>
        </c:dLbls>
        <c:gapWidth val="219"/>
        <c:overlap val="100"/>
        <c:axId val="306049288"/>
        <c:axId val="306057488"/>
      </c:barChart>
      <c:lineChart>
        <c:grouping val="standard"/>
        <c:varyColors val="0"/>
        <c:ser>
          <c:idx val="4"/>
          <c:order val="5"/>
          <c:tx>
            <c:v>Total Emissions</c:v>
          </c:tx>
          <c:spPr>
            <a:ln w="57150" cap="rnd">
              <a:solidFill>
                <a:srgbClr val="92D050"/>
              </a:solidFill>
              <a:round/>
            </a:ln>
            <a:effectLst/>
          </c:spPr>
          <c:marker>
            <c:symbol val="circle"/>
            <c:size val="5"/>
            <c:spPr>
              <a:solidFill>
                <a:srgbClr val="92D050"/>
              </a:solidFill>
              <a:ln w="57150">
                <a:solidFill>
                  <a:srgbClr val="92D050"/>
                </a:solidFill>
              </a:ln>
              <a:effectLst/>
            </c:spPr>
          </c:marker>
          <c:val>
            <c:numRef>
              <c:f>'Summary (old)'!$D$27:$Q$27</c:f>
              <c:numCache>
                <c:formatCode>_(* #,##0.00_);_(* \(#,##0.00\);_(*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C-63BF-4D35-BAEC-99C6CE9D3F77}"/>
            </c:ext>
          </c:extLst>
        </c:ser>
        <c:ser>
          <c:idx val="5"/>
          <c:order val="6"/>
          <c:tx>
            <c:v>BAU</c:v>
          </c:tx>
          <c:spPr>
            <a:ln w="28575" cap="rnd">
              <a:solidFill>
                <a:srgbClr val="FF0000"/>
              </a:solidFill>
              <a:round/>
            </a:ln>
            <a:effectLst/>
          </c:spPr>
          <c:marker>
            <c:symbol val="circle"/>
            <c:size val="5"/>
            <c:spPr>
              <a:solidFill>
                <a:srgbClr val="FF0000"/>
              </a:solidFill>
              <a:ln w="9525">
                <a:solidFill>
                  <a:srgbClr val="FF0000"/>
                </a:solidFill>
              </a:ln>
              <a:effectLst/>
            </c:spPr>
          </c:marker>
          <c:val>
            <c:numRef>
              <c:f>'Summary (old)'!$D$21:$Q$21</c:f>
              <c:numCache>
                <c:formatCode>_(* #,##0.00_);_(* \(#,##0.00\);_(*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E-63BF-4D35-BAEC-99C6CE9D3F77}"/>
            </c:ext>
          </c:extLst>
        </c:ser>
        <c:dLbls>
          <c:showLegendKey val="0"/>
          <c:showVal val="0"/>
          <c:showCatName val="0"/>
          <c:showSerName val="0"/>
          <c:showPercent val="0"/>
          <c:showBubbleSize val="0"/>
        </c:dLbls>
        <c:marker val="1"/>
        <c:smooth val="0"/>
        <c:axId val="306049288"/>
        <c:axId val="306057488"/>
      </c:lineChart>
      <c:catAx>
        <c:axId val="30604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57488"/>
        <c:crosses val="autoZero"/>
        <c:auto val="1"/>
        <c:lblAlgn val="ctr"/>
        <c:lblOffset val="100"/>
        <c:noMultiLvlLbl val="0"/>
      </c:catAx>
      <c:valAx>
        <c:axId val="3060574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4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r>
              <a:rPr lang="en-MY" sz="1100"/>
              <a:t>ANNUAL WATER CONSUMPTION &amp; GHG EMISSIONS</a:t>
            </a:r>
          </a:p>
        </c:rich>
      </c:tx>
      <c:overlay val="0"/>
      <c:spPr>
        <a:noFill/>
        <a:ln>
          <a:noFill/>
        </a:ln>
        <a:effectLst/>
      </c:spPr>
      <c:txPr>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1"/>
          <c:order val="1"/>
          <c:tx>
            <c:v>Emissions</c:v>
          </c:tx>
          <c:spPr>
            <a:solidFill>
              <a:schemeClr val="accent5"/>
            </a:solidFill>
            <a:ln>
              <a:noFill/>
            </a:ln>
            <a:effectLst/>
          </c:spPr>
          <c:invertIfNegative val="0"/>
          <c:cat>
            <c:numRef>
              <c:f>Water!$D$15:$I$15</c:f>
              <c:numCache>
                <c:formatCode>General</c:formatCode>
                <c:ptCount val="6"/>
                <c:pt idx="0">
                  <c:v>2019</c:v>
                </c:pt>
                <c:pt idx="1">
                  <c:v>2020</c:v>
                </c:pt>
                <c:pt idx="2">
                  <c:v>2021</c:v>
                </c:pt>
                <c:pt idx="3">
                  <c:v>2022</c:v>
                </c:pt>
                <c:pt idx="4">
                  <c:v>2023</c:v>
                </c:pt>
                <c:pt idx="5">
                  <c:v>2024</c:v>
                </c:pt>
              </c:numCache>
            </c:numRef>
          </c:cat>
          <c:val>
            <c:numRef>
              <c:f>Water!$D$29:$I$29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50C-46C9-8B07-A37C47EAEA09}"/>
            </c:ext>
          </c:extLst>
        </c:ser>
        <c:dLbls>
          <c:showLegendKey val="0"/>
          <c:showVal val="0"/>
          <c:showCatName val="0"/>
          <c:showSerName val="0"/>
          <c:showPercent val="0"/>
          <c:showBubbleSize val="0"/>
        </c:dLbls>
        <c:gapWidth val="75"/>
        <c:axId val="488553880"/>
        <c:axId val="488551256"/>
      </c:barChart>
      <c:lineChart>
        <c:grouping val="standard"/>
        <c:varyColors val="0"/>
        <c:ser>
          <c:idx val="0"/>
          <c:order val="0"/>
          <c:tx>
            <c:v>Water Consumption</c:v>
          </c:tx>
          <c:spPr>
            <a:ln w="38100" cap="rnd">
              <a:solidFill>
                <a:schemeClr val="accent6"/>
              </a:solidFill>
              <a:round/>
            </a:ln>
            <a:effectLst/>
          </c:spPr>
          <c:marker>
            <c:symbol val="circle"/>
            <c:size val="8"/>
            <c:spPr>
              <a:solidFill>
                <a:schemeClr val="accent6"/>
              </a:solidFill>
              <a:ln>
                <a:noFill/>
              </a:ln>
              <a:effectLst/>
            </c:spPr>
          </c:marker>
          <c:cat>
            <c:numRef>
              <c:f>Water!$D$15:$I$15</c:f>
              <c:numCache>
                <c:formatCode>General</c:formatCode>
                <c:ptCount val="6"/>
                <c:pt idx="0">
                  <c:v>2019</c:v>
                </c:pt>
                <c:pt idx="1">
                  <c:v>2020</c:v>
                </c:pt>
                <c:pt idx="2">
                  <c:v>2021</c:v>
                </c:pt>
                <c:pt idx="3">
                  <c:v>2022</c:v>
                </c:pt>
                <c:pt idx="4">
                  <c:v>2023</c:v>
                </c:pt>
                <c:pt idx="5">
                  <c:v>2024</c:v>
                </c:pt>
              </c:numCache>
            </c:numRef>
          </c:cat>
          <c:val>
            <c:numRef>
              <c:f>Water!$D$28:$I$28</c:f>
              <c:numCache>
                <c:formatCode>_-* #,##0_-;\-* #,##0_-;_-* "-"??_-;_-@_-</c:formatCode>
                <c:ptCount val="6"/>
                <c:pt idx="0">
                  <c:v>0</c:v>
                </c:pt>
                <c:pt idx="1">
                  <c:v>0</c:v>
                </c:pt>
                <c:pt idx="2">
                  <c:v>0</c:v>
                </c:pt>
                <c:pt idx="3">
                  <c:v>0</c:v>
                </c:pt>
                <c:pt idx="4" formatCode="_(* #,##0.00_);_(* \(#,##0.00\);_(* &quot;-&quot;??_);_(@_)">
                  <c:v>0</c:v>
                </c:pt>
                <c:pt idx="5" formatCode="_(* #,##0.00_);_(* \(#,##0.00\);_(* &quot;-&quot;??_);_(@_)">
                  <c:v>0</c:v>
                </c:pt>
              </c:numCache>
            </c:numRef>
          </c:val>
          <c:smooth val="0"/>
          <c:extLst>
            <c:ext xmlns:c16="http://schemas.microsoft.com/office/drawing/2014/chart" uri="{C3380CC4-5D6E-409C-BE32-E72D297353CC}">
              <c16:uniqueId val="{00000001-C50C-46C9-8B07-A37C47EAEA09}"/>
            </c:ext>
          </c:extLst>
        </c:ser>
        <c:dLbls>
          <c:showLegendKey val="0"/>
          <c:showVal val="0"/>
          <c:showCatName val="0"/>
          <c:showSerName val="0"/>
          <c:showPercent val="0"/>
          <c:showBubbleSize val="0"/>
        </c:dLbls>
        <c:marker val="1"/>
        <c:smooth val="0"/>
        <c:axId val="488562080"/>
        <c:axId val="488558144"/>
      </c:lineChart>
      <c:valAx>
        <c:axId val="488551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r>
                  <a:rPr lang="en-MY" sz="700" cap="none" baseline="0"/>
                  <a:t>ANNUAL GHG EMISSIONS (t CO2e)</a:t>
                </a:r>
              </a:p>
            </c:rich>
          </c:tx>
          <c:layout>
            <c:manualLayout>
              <c:xMode val="edge"/>
              <c:yMode val="edge"/>
              <c:x val="1.9795224207325098E-2"/>
              <c:y val="0.18678558665353406"/>
            </c:manualLayout>
          </c:layout>
          <c:overlay val="0"/>
          <c:spPr>
            <a:noFill/>
            <a:ln>
              <a:noFill/>
            </a:ln>
            <a:effectLst/>
          </c:spPr>
          <c:txPr>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53880"/>
        <c:crosses val="autoZero"/>
        <c:crossBetween val="between"/>
      </c:valAx>
      <c:catAx>
        <c:axId val="48855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488551256"/>
        <c:crosses val="autoZero"/>
        <c:auto val="1"/>
        <c:lblAlgn val="ctr"/>
        <c:lblOffset val="100"/>
        <c:noMultiLvlLbl val="0"/>
      </c:catAx>
      <c:valAx>
        <c:axId val="488558144"/>
        <c:scaling>
          <c:orientation val="minMax"/>
        </c:scaling>
        <c:delete val="0"/>
        <c:axPos val="r"/>
        <c:title>
          <c:tx>
            <c:rich>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r>
                  <a:rPr lang="en-MY" sz="700" cap="none" baseline="0"/>
                  <a:t>ANNUAL WATER CONSMUPTION (m3)</a:t>
                </a:r>
              </a:p>
            </c:rich>
          </c:tx>
          <c:layout>
            <c:manualLayout>
              <c:xMode val="edge"/>
              <c:yMode val="edge"/>
              <c:x val="0.95921075419284674"/>
              <c:y val="9.647293139365623E-2"/>
            </c:manualLayout>
          </c:layout>
          <c:overlay val="0"/>
          <c:spPr>
            <a:noFill/>
            <a:ln>
              <a:noFill/>
            </a:ln>
            <a:effectLst/>
          </c:spPr>
          <c:txPr>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62080"/>
        <c:crosses val="max"/>
        <c:crossBetween val="between"/>
      </c:valAx>
      <c:catAx>
        <c:axId val="488562080"/>
        <c:scaling>
          <c:orientation val="minMax"/>
        </c:scaling>
        <c:delete val="1"/>
        <c:axPos val="b"/>
        <c:numFmt formatCode="General" sourceLinked="1"/>
        <c:majorTickMark val="out"/>
        <c:minorTickMark val="none"/>
        <c:tickLblPos val="nextTo"/>
        <c:crossAx val="488558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paperSize="8"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r>
              <a:rPr lang="en-MY" sz="1100"/>
              <a:t>ANNUAL WASTE</a:t>
            </a:r>
            <a:r>
              <a:rPr lang="en-MY" sz="1100" baseline="0"/>
              <a:t> GENERATION</a:t>
            </a:r>
            <a:r>
              <a:rPr lang="en-MY" sz="1100"/>
              <a:t> &amp; GHG EMISSIONS</a:t>
            </a:r>
          </a:p>
        </c:rich>
      </c:tx>
      <c:overlay val="0"/>
      <c:spPr>
        <a:noFill/>
        <a:ln>
          <a:noFill/>
        </a:ln>
        <a:effectLst/>
      </c:spPr>
      <c:txPr>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1"/>
          <c:order val="1"/>
          <c:tx>
            <c:v>Emissions</c:v>
          </c:tx>
          <c:spPr>
            <a:solidFill>
              <a:schemeClr val="accent5"/>
            </a:solidFill>
            <a:ln>
              <a:noFill/>
            </a:ln>
            <a:effectLst/>
          </c:spPr>
          <c:invertIfNegative val="0"/>
          <c:cat>
            <c:numRef>
              <c:f>'Waste 1 - Actual'!$D$15:$I$15</c:f>
              <c:numCache>
                <c:formatCode>General</c:formatCode>
                <c:ptCount val="6"/>
                <c:pt idx="0">
                  <c:v>2019</c:v>
                </c:pt>
                <c:pt idx="1">
                  <c:v>2020</c:v>
                </c:pt>
                <c:pt idx="2">
                  <c:v>2021</c:v>
                </c:pt>
                <c:pt idx="3">
                  <c:v>2022</c:v>
                </c:pt>
                <c:pt idx="4">
                  <c:v>2023</c:v>
                </c:pt>
                <c:pt idx="5">
                  <c:v>2024</c:v>
                </c:pt>
              </c:numCache>
            </c:numRef>
          </c:cat>
          <c:val>
            <c:numRef>
              <c:f>'Waste 1 - Actual'!$D$29:$I$29</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D3C-4FBA-8216-A87F11246CEB}"/>
            </c:ext>
          </c:extLst>
        </c:ser>
        <c:dLbls>
          <c:showLegendKey val="0"/>
          <c:showVal val="0"/>
          <c:showCatName val="0"/>
          <c:showSerName val="0"/>
          <c:showPercent val="0"/>
          <c:showBubbleSize val="0"/>
        </c:dLbls>
        <c:gapWidth val="75"/>
        <c:axId val="488553880"/>
        <c:axId val="488551256"/>
      </c:barChart>
      <c:lineChart>
        <c:grouping val="standard"/>
        <c:varyColors val="0"/>
        <c:ser>
          <c:idx val="0"/>
          <c:order val="0"/>
          <c:tx>
            <c:v>Waste Generation</c:v>
          </c:tx>
          <c:spPr>
            <a:ln w="38100" cap="rnd">
              <a:solidFill>
                <a:schemeClr val="accent6"/>
              </a:solidFill>
              <a:round/>
            </a:ln>
            <a:effectLst/>
          </c:spPr>
          <c:marker>
            <c:symbol val="circle"/>
            <c:size val="8"/>
            <c:spPr>
              <a:solidFill>
                <a:schemeClr val="accent6"/>
              </a:solidFill>
              <a:ln>
                <a:noFill/>
              </a:ln>
              <a:effectLst/>
            </c:spPr>
          </c:marker>
          <c:cat>
            <c:numRef>
              <c:f>'Waste 1 - Actual'!$D$15:$I$15</c:f>
              <c:numCache>
                <c:formatCode>General</c:formatCode>
                <c:ptCount val="6"/>
                <c:pt idx="0">
                  <c:v>2019</c:v>
                </c:pt>
                <c:pt idx="1">
                  <c:v>2020</c:v>
                </c:pt>
                <c:pt idx="2">
                  <c:v>2021</c:v>
                </c:pt>
                <c:pt idx="3">
                  <c:v>2022</c:v>
                </c:pt>
                <c:pt idx="4">
                  <c:v>2023</c:v>
                </c:pt>
                <c:pt idx="5">
                  <c:v>2024</c:v>
                </c:pt>
              </c:numCache>
            </c:numRef>
          </c:cat>
          <c:val>
            <c:numRef>
              <c:f>'Waste 1 - Actual'!$D$28:$I$28</c:f>
              <c:numCache>
                <c:formatCode>General</c:formatCode>
                <c:ptCount val="6"/>
                <c:pt idx="0" formatCode="0.00">
                  <c:v>0</c:v>
                </c:pt>
                <c:pt idx="1">
                  <c:v>0</c:v>
                </c:pt>
                <c:pt idx="2">
                  <c:v>0</c:v>
                </c:pt>
                <c:pt idx="3">
                  <c:v>0</c:v>
                </c:pt>
                <c:pt idx="4">
                  <c:v>0</c:v>
                </c:pt>
                <c:pt idx="5">
                  <c:v>0</c:v>
                </c:pt>
              </c:numCache>
            </c:numRef>
          </c:val>
          <c:smooth val="0"/>
          <c:extLst>
            <c:ext xmlns:c16="http://schemas.microsoft.com/office/drawing/2014/chart" uri="{C3380CC4-5D6E-409C-BE32-E72D297353CC}">
              <c16:uniqueId val="{00000001-6D3C-4FBA-8216-A87F11246CEB}"/>
            </c:ext>
          </c:extLst>
        </c:ser>
        <c:dLbls>
          <c:showLegendKey val="0"/>
          <c:showVal val="0"/>
          <c:showCatName val="0"/>
          <c:showSerName val="0"/>
          <c:showPercent val="0"/>
          <c:showBubbleSize val="0"/>
        </c:dLbls>
        <c:marker val="1"/>
        <c:smooth val="0"/>
        <c:axId val="488562080"/>
        <c:axId val="488558144"/>
      </c:lineChart>
      <c:valAx>
        <c:axId val="488551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r>
                  <a:rPr lang="en-MY" sz="700" cap="none" baseline="0"/>
                  <a:t>ANNUAL GHG EMISSIONS (t CO2e)</a:t>
                </a:r>
              </a:p>
            </c:rich>
          </c:tx>
          <c:layout>
            <c:manualLayout>
              <c:xMode val="edge"/>
              <c:yMode val="edge"/>
              <c:x val="1.9795224207325098E-2"/>
              <c:y val="0.18678558665353406"/>
            </c:manualLayout>
          </c:layout>
          <c:overlay val="0"/>
          <c:spPr>
            <a:noFill/>
            <a:ln>
              <a:noFill/>
            </a:ln>
            <a:effectLst/>
          </c:spPr>
          <c:txPr>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53880"/>
        <c:crosses val="autoZero"/>
        <c:crossBetween val="between"/>
      </c:valAx>
      <c:catAx>
        <c:axId val="48855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488551256"/>
        <c:crosses val="autoZero"/>
        <c:auto val="1"/>
        <c:lblAlgn val="ctr"/>
        <c:lblOffset val="100"/>
        <c:noMultiLvlLbl val="0"/>
      </c:catAx>
      <c:valAx>
        <c:axId val="488558144"/>
        <c:scaling>
          <c:orientation val="minMax"/>
        </c:scaling>
        <c:delete val="0"/>
        <c:axPos val="r"/>
        <c:title>
          <c:tx>
            <c:rich>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r>
                  <a:rPr lang="en-MY" sz="700" cap="none" baseline="0"/>
                  <a:t>ANNUAL WASTE GENERATION (tonne)</a:t>
                </a:r>
              </a:p>
            </c:rich>
          </c:tx>
          <c:layout>
            <c:manualLayout>
              <c:xMode val="edge"/>
              <c:yMode val="edge"/>
              <c:x val="0.95921071543995962"/>
              <c:y val="0.16091740867753687"/>
            </c:manualLayout>
          </c:layout>
          <c:overlay val="0"/>
          <c:spPr>
            <a:noFill/>
            <a:ln>
              <a:noFill/>
            </a:ln>
            <a:effectLst/>
          </c:spPr>
          <c:txPr>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62080"/>
        <c:crosses val="max"/>
        <c:crossBetween val="between"/>
      </c:valAx>
      <c:catAx>
        <c:axId val="488562080"/>
        <c:scaling>
          <c:orientation val="minMax"/>
        </c:scaling>
        <c:delete val="1"/>
        <c:axPos val="b"/>
        <c:numFmt formatCode="General" sourceLinked="1"/>
        <c:majorTickMark val="out"/>
        <c:minorTickMark val="none"/>
        <c:tickLblPos val="nextTo"/>
        <c:crossAx val="488558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r>
              <a:rPr lang="en-MY" sz="1100"/>
              <a:t>ANNUAL WASTE</a:t>
            </a:r>
            <a:r>
              <a:rPr lang="en-MY" sz="1100" baseline="0"/>
              <a:t> GENERATED, WASTE RECYCLED</a:t>
            </a:r>
            <a:r>
              <a:rPr lang="en-MY" sz="1100"/>
              <a:t> &amp; GHG EMISSIONS</a:t>
            </a:r>
          </a:p>
        </c:rich>
      </c:tx>
      <c:overlay val="0"/>
      <c:spPr>
        <a:noFill/>
        <a:ln>
          <a:noFill/>
        </a:ln>
        <a:effectLst/>
      </c:spPr>
      <c:txPr>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1"/>
          <c:order val="1"/>
          <c:tx>
            <c:v>Emissions</c:v>
          </c:tx>
          <c:spPr>
            <a:solidFill>
              <a:schemeClr val="accent5"/>
            </a:solidFill>
            <a:ln>
              <a:noFill/>
            </a:ln>
            <a:effectLst/>
          </c:spPr>
          <c:invertIfNegative val="0"/>
          <c:cat>
            <c:numRef>
              <c:f>'Waste 2 - Estimate'!$D$15:$I$15</c:f>
              <c:numCache>
                <c:formatCode>General</c:formatCode>
                <c:ptCount val="6"/>
                <c:pt idx="1">
                  <c:v>2019</c:v>
                </c:pt>
                <c:pt idx="2">
                  <c:v>2020</c:v>
                </c:pt>
                <c:pt idx="3">
                  <c:v>2021</c:v>
                </c:pt>
                <c:pt idx="4">
                  <c:v>2022</c:v>
                </c:pt>
                <c:pt idx="5">
                  <c:v>2023</c:v>
                </c:pt>
              </c:numCache>
            </c:numRef>
          </c:cat>
          <c:val>
            <c:numRef>
              <c:f>'Waste 2 - Estimate'!$D$30:$I$30</c:f>
              <c:numCache>
                <c:formatCode>0.00</c:formatCode>
                <c:ptCount val="6"/>
                <c:pt idx="0">
                  <c:v>0</c:v>
                </c:pt>
                <c:pt idx="1">
                  <c:v>0</c:v>
                </c:pt>
                <c:pt idx="2">
                  <c:v>0</c:v>
                </c:pt>
              </c:numCache>
            </c:numRef>
          </c:val>
          <c:extLst>
            <c:ext xmlns:c16="http://schemas.microsoft.com/office/drawing/2014/chart" uri="{C3380CC4-5D6E-409C-BE32-E72D297353CC}">
              <c16:uniqueId val="{00000000-097A-44E4-B9FB-4DBAB089745E}"/>
            </c:ext>
          </c:extLst>
        </c:ser>
        <c:dLbls>
          <c:showLegendKey val="0"/>
          <c:showVal val="0"/>
          <c:showCatName val="0"/>
          <c:showSerName val="0"/>
          <c:showPercent val="0"/>
          <c:showBubbleSize val="0"/>
        </c:dLbls>
        <c:gapWidth val="75"/>
        <c:axId val="488553880"/>
        <c:axId val="488551256"/>
      </c:barChart>
      <c:lineChart>
        <c:grouping val="standard"/>
        <c:varyColors val="0"/>
        <c:ser>
          <c:idx val="0"/>
          <c:order val="0"/>
          <c:tx>
            <c:v>Waste Generation</c:v>
          </c:tx>
          <c:spPr>
            <a:ln w="38100" cap="rnd">
              <a:solidFill>
                <a:schemeClr val="accent6"/>
              </a:solidFill>
              <a:round/>
            </a:ln>
            <a:effectLst/>
          </c:spPr>
          <c:marker>
            <c:symbol val="circle"/>
            <c:size val="8"/>
            <c:spPr>
              <a:solidFill>
                <a:schemeClr val="accent6"/>
              </a:solidFill>
              <a:ln>
                <a:noFill/>
              </a:ln>
              <a:effectLst/>
            </c:spPr>
          </c:marker>
          <c:cat>
            <c:numRef>
              <c:f>'Waste 2 - Estimate'!$D$15:$I$15</c:f>
              <c:numCache>
                <c:formatCode>General</c:formatCode>
                <c:ptCount val="6"/>
                <c:pt idx="1">
                  <c:v>2019</c:v>
                </c:pt>
                <c:pt idx="2">
                  <c:v>2020</c:v>
                </c:pt>
                <c:pt idx="3">
                  <c:v>2021</c:v>
                </c:pt>
                <c:pt idx="4">
                  <c:v>2022</c:v>
                </c:pt>
                <c:pt idx="5">
                  <c:v>2023</c:v>
                </c:pt>
              </c:numCache>
            </c:numRef>
          </c:cat>
          <c:val>
            <c:numRef>
              <c:f>'Waste 2 - Estimate'!$D$29:$I$29</c:f>
              <c:numCache>
                <c:formatCode>0.00</c:formatCode>
                <c:ptCount val="6"/>
                <c:pt idx="0">
                  <c:v>0</c:v>
                </c:pt>
                <c:pt idx="1">
                  <c:v>0</c:v>
                </c:pt>
                <c:pt idx="2">
                  <c:v>0</c:v>
                </c:pt>
              </c:numCache>
            </c:numRef>
          </c:val>
          <c:smooth val="0"/>
          <c:extLst>
            <c:ext xmlns:c16="http://schemas.microsoft.com/office/drawing/2014/chart" uri="{C3380CC4-5D6E-409C-BE32-E72D297353CC}">
              <c16:uniqueId val="{00000001-097A-44E4-B9FB-4DBAB089745E}"/>
            </c:ext>
          </c:extLst>
        </c:ser>
        <c:ser>
          <c:idx val="2"/>
          <c:order val="2"/>
          <c:tx>
            <c:v>Waste Recycled</c:v>
          </c:tx>
          <c:spPr>
            <a:ln w="38100" cap="rnd">
              <a:solidFill>
                <a:schemeClr val="accent4"/>
              </a:solidFill>
              <a:round/>
            </a:ln>
            <a:effectLst/>
          </c:spPr>
          <c:marker>
            <c:symbol val="circle"/>
            <c:size val="8"/>
            <c:spPr>
              <a:solidFill>
                <a:schemeClr val="accent4"/>
              </a:solidFill>
              <a:ln>
                <a:noFill/>
              </a:ln>
              <a:effectLst/>
            </c:spPr>
          </c:marker>
          <c:val>
            <c:numRef>
              <c:f>'Waste 2 - Estimate'!$D$28:$I$28</c:f>
              <c:numCache>
                <c:formatCode>General</c:formatCode>
                <c:ptCount val="6"/>
                <c:pt idx="1">
                  <c:v>0</c:v>
                </c:pt>
                <c:pt idx="2">
                  <c:v>0</c:v>
                </c:pt>
                <c:pt idx="3">
                  <c:v>0</c:v>
                </c:pt>
                <c:pt idx="4">
                  <c:v>0</c:v>
                </c:pt>
                <c:pt idx="5">
                  <c:v>0</c:v>
                </c:pt>
              </c:numCache>
            </c:numRef>
          </c:val>
          <c:smooth val="0"/>
          <c:extLst>
            <c:ext xmlns:c16="http://schemas.microsoft.com/office/drawing/2014/chart" uri="{C3380CC4-5D6E-409C-BE32-E72D297353CC}">
              <c16:uniqueId val="{00000002-097A-44E4-B9FB-4DBAB089745E}"/>
            </c:ext>
          </c:extLst>
        </c:ser>
        <c:dLbls>
          <c:showLegendKey val="0"/>
          <c:showVal val="0"/>
          <c:showCatName val="0"/>
          <c:showSerName val="0"/>
          <c:showPercent val="0"/>
          <c:showBubbleSize val="0"/>
        </c:dLbls>
        <c:marker val="1"/>
        <c:smooth val="0"/>
        <c:axId val="488562080"/>
        <c:axId val="488558144"/>
      </c:lineChart>
      <c:valAx>
        <c:axId val="488551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r>
                  <a:rPr lang="en-MY" sz="700" cap="none" baseline="0"/>
                  <a:t>ANNUAL GHG EMISSIONS (t CO2e)</a:t>
                </a:r>
              </a:p>
            </c:rich>
          </c:tx>
          <c:layout>
            <c:manualLayout>
              <c:xMode val="edge"/>
              <c:yMode val="edge"/>
              <c:x val="1.9795224207325098E-2"/>
              <c:y val="0.18678558665353406"/>
            </c:manualLayout>
          </c:layout>
          <c:overlay val="0"/>
          <c:spPr>
            <a:noFill/>
            <a:ln>
              <a:noFill/>
            </a:ln>
            <a:effectLst/>
          </c:spPr>
          <c:txPr>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53880"/>
        <c:crosses val="autoZero"/>
        <c:crossBetween val="between"/>
      </c:valAx>
      <c:catAx>
        <c:axId val="48855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488551256"/>
        <c:crosses val="autoZero"/>
        <c:auto val="1"/>
        <c:lblAlgn val="ctr"/>
        <c:lblOffset val="100"/>
        <c:noMultiLvlLbl val="0"/>
      </c:catAx>
      <c:valAx>
        <c:axId val="488558144"/>
        <c:scaling>
          <c:orientation val="minMax"/>
        </c:scaling>
        <c:delete val="0"/>
        <c:axPos val="r"/>
        <c:title>
          <c:tx>
            <c:rich>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r>
                  <a:rPr lang="en-MY" sz="700" cap="none" baseline="0"/>
                  <a:t>ANNUAL WASTE GENERATION (tonne)</a:t>
                </a:r>
              </a:p>
            </c:rich>
          </c:tx>
          <c:layout>
            <c:manualLayout>
              <c:xMode val="edge"/>
              <c:yMode val="edge"/>
              <c:x val="0.95921071543995962"/>
              <c:y val="0.16091740867753687"/>
            </c:manualLayout>
          </c:layout>
          <c:overlay val="0"/>
          <c:spPr>
            <a:noFill/>
            <a:ln>
              <a:noFill/>
            </a:ln>
            <a:effectLst/>
          </c:spPr>
          <c:txPr>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62080"/>
        <c:crosses val="max"/>
        <c:crossBetween val="between"/>
      </c:valAx>
      <c:catAx>
        <c:axId val="488562080"/>
        <c:scaling>
          <c:orientation val="minMax"/>
        </c:scaling>
        <c:delete val="1"/>
        <c:axPos val="b"/>
        <c:numFmt formatCode="General" sourceLinked="1"/>
        <c:majorTickMark val="out"/>
        <c:minorTickMark val="none"/>
        <c:tickLblPos val="nextTo"/>
        <c:crossAx val="488558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r>
              <a:rPr lang="en-MY" sz="1100">
                <a:latin typeface="+mj-lt"/>
              </a:rPr>
              <a:t>ANNUAL SEQUESTRATION POTENTIAL</a:t>
            </a:r>
          </a:p>
        </c:rich>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j-lt"/>
              <a:ea typeface="+mn-ea"/>
              <a:cs typeface="+mn-cs"/>
            </a:defRPr>
          </a:pPr>
          <a:endParaRPr lang="en-US"/>
        </a:p>
      </c:txPr>
    </c:title>
    <c:autoTitleDeleted val="0"/>
    <c:plotArea>
      <c:layout/>
      <c:areaChart>
        <c:grouping val="stacked"/>
        <c:varyColors val="0"/>
        <c:ser>
          <c:idx val="1"/>
          <c:order val="0"/>
          <c:tx>
            <c:strRef>
              <c:f>'Greenery &amp; Water Bodies'!$C$19</c:f>
              <c:strCache>
                <c:ptCount val="1"/>
                <c:pt idx="0">
                  <c:v>Forest
(ha)</c:v>
                </c:pt>
              </c:strCache>
            </c:strRef>
          </c:tx>
          <c:spPr>
            <a:solidFill>
              <a:schemeClr val="accent2"/>
            </a:solidFill>
            <a:ln>
              <a:noFill/>
            </a:ln>
            <a:effectLst/>
          </c:spPr>
          <c:cat>
            <c:numRef>
              <c:f>'Greenery &amp; Water Bodies'!$B$21:$B$26</c:f>
              <c:numCache>
                <c:formatCode>General</c:formatCode>
                <c:ptCount val="6"/>
                <c:pt idx="0">
                  <c:v>2019</c:v>
                </c:pt>
                <c:pt idx="1">
                  <c:v>2020</c:v>
                </c:pt>
                <c:pt idx="2">
                  <c:v>2021</c:v>
                </c:pt>
                <c:pt idx="3">
                  <c:v>2022</c:v>
                </c:pt>
                <c:pt idx="4">
                  <c:v>2023</c:v>
                </c:pt>
                <c:pt idx="5">
                  <c:v>2024</c:v>
                </c:pt>
              </c:numCache>
            </c:numRef>
          </c:cat>
          <c:val>
            <c:numRef>
              <c:f>'Greenery &amp; Water Bodies'!$C$21:$C$26</c:f>
              <c:numCache>
                <c:formatCode>General</c:formatCode>
                <c:ptCount val="6"/>
              </c:numCache>
            </c:numRef>
          </c:val>
          <c:extLst>
            <c:ext xmlns:c16="http://schemas.microsoft.com/office/drawing/2014/chart" uri="{C3380CC4-5D6E-409C-BE32-E72D297353CC}">
              <c16:uniqueId val="{00000001-EDBE-4ED8-8A3B-0ECC2896DD22}"/>
            </c:ext>
          </c:extLst>
        </c:ser>
        <c:ser>
          <c:idx val="2"/>
          <c:order val="1"/>
          <c:tx>
            <c:strRef>
              <c:f>'Greenery &amp; Water Bodies'!$D$19</c:f>
              <c:strCache>
                <c:ptCount val="1"/>
                <c:pt idx="0">
                  <c:v>Landscape
(ha)</c:v>
                </c:pt>
              </c:strCache>
            </c:strRef>
          </c:tx>
          <c:spPr>
            <a:solidFill>
              <a:schemeClr val="accent3"/>
            </a:solidFill>
            <a:ln>
              <a:noFill/>
            </a:ln>
            <a:effectLst/>
          </c:spPr>
          <c:cat>
            <c:numRef>
              <c:f>'Greenery &amp; Water Bodies'!$B$21:$B$26</c:f>
              <c:numCache>
                <c:formatCode>General</c:formatCode>
                <c:ptCount val="6"/>
                <c:pt idx="0">
                  <c:v>2019</c:v>
                </c:pt>
                <c:pt idx="1">
                  <c:v>2020</c:v>
                </c:pt>
                <c:pt idx="2">
                  <c:v>2021</c:v>
                </c:pt>
                <c:pt idx="3">
                  <c:v>2022</c:v>
                </c:pt>
                <c:pt idx="4">
                  <c:v>2023</c:v>
                </c:pt>
                <c:pt idx="5">
                  <c:v>2024</c:v>
                </c:pt>
              </c:numCache>
            </c:numRef>
          </c:cat>
          <c:val>
            <c:numRef>
              <c:f>'Greenery &amp; Water Bodies'!$D$21:$D$26</c:f>
              <c:numCache>
                <c:formatCode>General</c:formatCode>
                <c:ptCount val="6"/>
              </c:numCache>
            </c:numRef>
          </c:val>
          <c:extLst>
            <c:ext xmlns:c16="http://schemas.microsoft.com/office/drawing/2014/chart" uri="{C3380CC4-5D6E-409C-BE32-E72D297353CC}">
              <c16:uniqueId val="{00000002-EDBE-4ED8-8A3B-0ECC2896DD22}"/>
            </c:ext>
          </c:extLst>
        </c:ser>
        <c:ser>
          <c:idx val="3"/>
          <c:order val="2"/>
          <c:tx>
            <c:strRef>
              <c:f>'Greenery &amp; Water Bodies'!$E$19</c:f>
              <c:strCache>
                <c:ptCount val="1"/>
                <c:pt idx="0">
                  <c:v>Water
(ha)</c:v>
                </c:pt>
              </c:strCache>
            </c:strRef>
          </c:tx>
          <c:spPr>
            <a:solidFill>
              <a:schemeClr val="accent4"/>
            </a:solidFill>
            <a:ln>
              <a:noFill/>
            </a:ln>
            <a:effectLst/>
          </c:spPr>
          <c:cat>
            <c:numRef>
              <c:f>'Greenery &amp; Water Bodies'!$B$21:$B$26</c:f>
              <c:numCache>
                <c:formatCode>General</c:formatCode>
                <c:ptCount val="6"/>
                <c:pt idx="0">
                  <c:v>2019</c:v>
                </c:pt>
                <c:pt idx="1">
                  <c:v>2020</c:v>
                </c:pt>
                <c:pt idx="2">
                  <c:v>2021</c:v>
                </c:pt>
                <c:pt idx="3">
                  <c:v>2022</c:v>
                </c:pt>
                <c:pt idx="4">
                  <c:v>2023</c:v>
                </c:pt>
                <c:pt idx="5">
                  <c:v>2024</c:v>
                </c:pt>
              </c:numCache>
            </c:numRef>
          </c:cat>
          <c:val>
            <c:numRef>
              <c:f>'Greenery &amp; Water Bodies'!$E$21:$E$26</c:f>
              <c:numCache>
                <c:formatCode>General</c:formatCode>
                <c:ptCount val="6"/>
              </c:numCache>
            </c:numRef>
          </c:val>
          <c:extLst>
            <c:ext xmlns:c16="http://schemas.microsoft.com/office/drawing/2014/chart" uri="{C3380CC4-5D6E-409C-BE32-E72D297353CC}">
              <c16:uniqueId val="{00000003-EDBE-4ED8-8A3B-0ECC2896DD22}"/>
            </c:ext>
          </c:extLst>
        </c:ser>
        <c:ser>
          <c:idx val="4"/>
          <c:order val="3"/>
          <c:tx>
            <c:strRef>
              <c:f>'Greenery &amp; Water Bodies'!$F$19</c:f>
              <c:strCache>
                <c:ptCount val="1"/>
                <c:pt idx="0">
                  <c:v>Trees
(nos)</c:v>
                </c:pt>
              </c:strCache>
            </c:strRef>
          </c:tx>
          <c:spPr>
            <a:solidFill>
              <a:schemeClr val="accent5"/>
            </a:solidFill>
            <a:ln>
              <a:noFill/>
            </a:ln>
            <a:effectLst/>
          </c:spPr>
          <c:cat>
            <c:numRef>
              <c:f>'Greenery &amp; Water Bodies'!$B$21:$B$26</c:f>
              <c:numCache>
                <c:formatCode>General</c:formatCode>
                <c:ptCount val="6"/>
                <c:pt idx="0">
                  <c:v>2019</c:v>
                </c:pt>
                <c:pt idx="1">
                  <c:v>2020</c:v>
                </c:pt>
                <c:pt idx="2">
                  <c:v>2021</c:v>
                </c:pt>
                <c:pt idx="3">
                  <c:v>2022</c:v>
                </c:pt>
                <c:pt idx="4">
                  <c:v>2023</c:v>
                </c:pt>
                <c:pt idx="5">
                  <c:v>2024</c:v>
                </c:pt>
              </c:numCache>
            </c:numRef>
          </c:cat>
          <c:val>
            <c:numRef>
              <c:f>'Greenery &amp; Water Bodies'!$F$21:$F$26</c:f>
              <c:numCache>
                <c:formatCode>General</c:formatCode>
                <c:ptCount val="6"/>
              </c:numCache>
            </c:numRef>
          </c:val>
          <c:extLst>
            <c:ext xmlns:c16="http://schemas.microsoft.com/office/drawing/2014/chart" uri="{C3380CC4-5D6E-409C-BE32-E72D297353CC}">
              <c16:uniqueId val="{00000004-EDBE-4ED8-8A3B-0ECC2896DD22}"/>
            </c:ext>
          </c:extLst>
        </c:ser>
        <c:dLbls>
          <c:showLegendKey val="0"/>
          <c:showVal val="0"/>
          <c:showCatName val="0"/>
          <c:showSerName val="0"/>
          <c:showPercent val="0"/>
          <c:showBubbleSize val="0"/>
        </c:dLbls>
        <c:axId val="410797896"/>
        <c:axId val="410796912"/>
      </c:areaChart>
      <c:catAx>
        <c:axId val="4107978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96912"/>
        <c:crosses val="autoZero"/>
        <c:auto val="1"/>
        <c:lblAlgn val="ctr"/>
        <c:lblOffset val="100"/>
        <c:noMultiLvlLbl val="0"/>
      </c:catAx>
      <c:valAx>
        <c:axId val="410796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r>
                  <a:rPr lang="en-MY" sz="700"/>
                  <a:t>ANNUAL CARBON</a:t>
                </a:r>
                <a:r>
                  <a:rPr lang="en-MY" sz="700" baseline="0"/>
                  <a:t> SEQUESTRATION (t CO2)</a:t>
                </a:r>
                <a:endParaRPr lang="en-MY" sz="700"/>
              </a:p>
            </c:rich>
          </c:tx>
          <c:overlay val="0"/>
          <c:spPr>
            <a:noFill/>
            <a:ln>
              <a:noFill/>
            </a:ln>
            <a:effectLst/>
          </c:spPr>
          <c:txPr>
            <a:bodyPr rot="-54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079789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r>
              <a:rPr lang="en-MY" sz="1100"/>
              <a:t>ANNUAL MOBILITY</a:t>
            </a:r>
            <a:r>
              <a:rPr lang="en-MY" sz="1100" baseline="0"/>
              <a:t> EMISSIONS REDUCTION / AVOIDED</a:t>
            </a:r>
            <a:endParaRPr lang="en-MY" sz="1100"/>
          </a:p>
        </c:rich>
      </c:tx>
      <c:overlay val="0"/>
      <c:spPr>
        <a:noFill/>
        <a:ln>
          <a:noFill/>
        </a:ln>
        <a:effectLst/>
      </c:spPr>
      <c:txPr>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1"/>
          <c:order val="1"/>
          <c:tx>
            <c:v>Emissions Avoided</c:v>
          </c:tx>
          <c:spPr>
            <a:solidFill>
              <a:schemeClr val="accent5"/>
            </a:solidFill>
            <a:ln>
              <a:noFill/>
            </a:ln>
            <a:effectLst/>
          </c:spPr>
          <c:invertIfNegative val="0"/>
          <c:cat>
            <c:numRef>
              <c:f>'Mobility 3 - Estimate'!$D$19:$I$19</c:f>
              <c:numCache>
                <c:formatCode>General</c:formatCode>
                <c:ptCount val="6"/>
                <c:pt idx="0">
                  <c:v>2019</c:v>
                </c:pt>
                <c:pt idx="1">
                  <c:v>2020</c:v>
                </c:pt>
                <c:pt idx="2">
                  <c:v>2021</c:v>
                </c:pt>
                <c:pt idx="3">
                  <c:v>2022</c:v>
                </c:pt>
                <c:pt idx="4">
                  <c:v>2023</c:v>
                </c:pt>
                <c:pt idx="5">
                  <c:v>2024</c:v>
                </c:pt>
              </c:numCache>
            </c:numRef>
          </c:cat>
          <c:val>
            <c:numRef>
              <c:f>'Mobility 3 - Estimate'!$D$34:$I$34</c:f>
              <c:numCache>
                <c:formatCode>0.000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6C0-4F72-81F2-5ED43E9192A0}"/>
            </c:ext>
          </c:extLst>
        </c:ser>
        <c:dLbls>
          <c:showLegendKey val="0"/>
          <c:showVal val="0"/>
          <c:showCatName val="0"/>
          <c:showSerName val="0"/>
          <c:showPercent val="0"/>
          <c:showBubbleSize val="0"/>
        </c:dLbls>
        <c:gapWidth val="75"/>
        <c:axId val="488553880"/>
        <c:axId val="488551256"/>
      </c:barChart>
      <c:lineChart>
        <c:grouping val="standard"/>
        <c:varyColors val="0"/>
        <c:ser>
          <c:idx val="0"/>
          <c:order val="0"/>
          <c:tx>
            <c:v>Emissions Reduction</c:v>
          </c:tx>
          <c:spPr>
            <a:ln w="38100" cap="rnd">
              <a:solidFill>
                <a:schemeClr val="accent6"/>
              </a:solidFill>
              <a:round/>
            </a:ln>
            <a:effectLst/>
          </c:spPr>
          <c:marker>
            <c:symbol val="circle"/>
            <c:size val="8"/>
            <c:spPr>
              <a:solidFill>
                <a:schemeClr val="accent6"/>
              </a:solidFill>
              <a:ln>
                <a:noFill/>
              </a:ln>
              <a:effectLst/>
            </c:spPr>
          </c:marker>
          <c:cat>
            <c:numRef>
              <c:f>'Mobility 3 - Estimate'!$D$19:$I$19</c:f>
              <c:numCache>
                <c:formatCode>General</c:formatCode>
                <c:ptCount val="6"/>
                <c:pt idx="0">
                  <c:v>2019</c:v>
                </c:pt>
                <c:pt idx="1">
                  <c:v>2020</c:v>
                </c:pt>
                <c:pt idx="2">
                  <c:v>2021</c:v>
                </c:pt>
                <c:pt idx="3">
                  <c:v>2022</c:v>
                </c:pt>
                <c:pt idx="4">
                  <c:v>2023</c:v>
                </c:pt>
                <c:pt idx="5">
                  <c:v>2024</c:v>
                </c:pt>
              </c:numCache>
            </c:numRef>
          </c:cat>
          <c:val>
            <c:numRef>
              <c:f>'Mobility 3 - Estimate'!$D$24:$I$24</c:f>
              <c:numCache>
                <c:formatCode>0.00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1-86C0-4F72-81F2-5ED43E9192A0}"/>
            </c:ext>
          </c:extLst>
        </c:ser>
        <c:dLbls>
          <c:showLegendKey val="0"/>
          <c:showVal val="0"/>
          <c:showCatName val="0"/>
          <c:showSerName val="0"/>
          <c:showPercent val="0"/>
          <c:showBubbleSize val="0"/>
        </c:dLbls>
        <c:marker val="1"/>
        <c:smooth val="0"/>
        <c:axId val="488562080"/>
        <c:axId val="488558144"/>
      </c:lineChart>
      <c:valAx>
        <c:axId val="488551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r>
                  <a:rPr lang="en-MY" sz="700" cap="none" baseline="0"/>
                  <a:t>ANNUAL EMISSIONS AVOIDED </a:t>
                </a:r>
              </a:p>
              <a:p>
                <a:pPr>
                  <a:defRPr sz="700" cap="none"/>
                </a:pPr>
                <a:r>
                  <a:rPr lang="en-MY" sz="700" cap="none" baseline="0"/>
                  <a:t> (t CO2e)</a:t>
                </a:r>
              </a:p>
            </c:rich>
          </c:tx>
          <c:layout>
            <c:manualLayout>
              <c:xMode val="edge"/>
              <c:yMode val="edge"/>
              <c:x val="1.9795224207325098E-2"/>
              <c:y val="0.18678558665353406"/>
            </c:manualLayout>
          </c:layout>
          <c:overlay val="0"/>
          <c:spPr>
            <a:noFill/>
            <a:ln>
              <a:noFill/>
            </a:ln>
            <a:effectLst/>
          </c:spPr>
          <c:txPr>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53880"/>
        <c:crosses val="autoZero"/>
        <c:crossBetween val="between"/>
      </c:valAx>
      <c:catAx>
        <c:axId val="48855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488551256"/>
        <c:crosses val="autoZero"/>
        <c:auto val="1"/>
        <c:lblAlgn val="ctr"/>
        <c:lblOffset val="100"/>
        <c:noMultiLvlLbl val="0"/>
      </c:catAx>
      <c:valAx>
        <c:axId val="488558144"/>
        <c:scaling>
          <c:orientation val="minMax"/>
        </c:scaling>
        <c:delete val="0"/>
        <c:axPos val="r"/>
        <c:title>
          <c:tx>
            <c:rich>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r>
                  <a:rPr lang="en-MY" sz="700" cap="none" baseline="0"/>
                  <a:t>ANNUAL EMISSIONS REDUCTION</a:t>
                </a:r>
              </a:p>
              <a:p>
                <a:pPr>
                  <a:defRPr sz="700"/>
                </a:pPr>
                <a:r>
                  <a:rPr lang="en-MY" sz="700" cap="none" baseline="0"/>
                  <a:t>(t CO2e)</a:t>
                </a:r>
              </a:p>
            </c:rich>
          </c:tx>
          <c:layout>
            <c:manualLayout>
              <c:xMode val="edge"/>
              <c:yMode val="edge"/>
              <c:x val="0.95921071543995962"/>
              <c:y val="0.16091740867753687"/>
            </c:manualLayout>
          </c:layout>
          <c:overlay val="0"/>
          <c:spPr>
            <a:noFill/>
            <a:ln>
              <a:noFill/>
            </a:ln>
            <a:effectLst/>
          </c:spPr>
          <c:txPr>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62080"/>
        <c:crosses val="max"/>
        <c:crossBetween val="between"/>
      </c:valAx>
      <c:catAx>
        <c:axId val="488562080"/>
        <c:scaling>
          <c:orientation val="minMax"/>
        </c:scaling>
        <c:delete val="1"/>
        <c:axPos val="b"/>
        <c:numFmt formatCode="General" sourceLinked="1"/>
        <c:majorTickMark val="out"/>
        <c:minorTickMark val="none"/>
        <c:tickLblPos val="nextTo"/>
        <c:crossAx val="488558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areaChart>
        <c:grouping val="stacked"/>
        <c:varyColors val="0"/>
        <c:ser>
          <c:idx val="7"/>
          <c:order val="0"/>
          <c:tx>
            <c:v>Energy</c:v>
          </c:tx>
          <c:spPr>
            <a:solidFill>
              <a:schemeClr val="accent2">
                <a:lumMod val="60000"/>
              </a:schemeClr>
            </a:solidFill>
            <a:ln>
              <a:noFill/>
            </a:ln>
            <a:effectLst/>
          </c:spPr>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(old)'!$D$22:$Q$22</c:f>
              <c:numCache>
                <c:formatCode>_(* #,##0.00_);_(* \(#,##0.00\);_(* "-"??_);_(@_)</c:formatCode>
                <c:ptCount val="14"/>
                <c:pt idx="0">
                  <c:v>0</c:v>
                </c:pt>
                <c:pt idx="1">
                  <c:v>0</c:v>
                </c:pt>
                <c:pt idx="2">
                  <c:v>0</c:v>
                </c:pt>
                <c:pt idx="3">
                  <c:v>0</c:v>
                </c:pt>
              </c:numCache>
            </c:numRef>
          </c:val>
          <c:extLst>
            <c:ext xmlns:c16="http://schemas.microsoft.com/office/drawing/2014/chart" uri="{C3380CC4-5D6E-409C-BE32-E72D297353CC}">
              <c16:uniqueId val="{00000000-D292-43F7-916B-F438AB817C7C}"/>
            </c:ext>
          </c:extLst>
        </c:ser>
        <c:ser>
          <c:idx val="0"/>
          <c:order val="1"/>
          <c:tx>
            <c:v>Water</c:v>
          </c:tx>
          <c:spPr>
            <a:solidFill>
              <a:schemeClr val="accent1"/>
            </a:solidFill>
            <a:ln>
              <a:noFill/>
            </a:ln>
            <a:effectLst/>
          </c:spPr>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(old)'!$D$23:$Q$23</c:f>
              <c:numCache>
                <c:formatCode>_(* #,##0.00_);_(* \(#,##0.00\);_(* "-"??_);_(@_)</c:formatCode>
                <c:ptCount val="14"/>
                <c:pt idx="0">
                  <c:v>0</c:v>
                </c:pt>
                <c:pt idx="1">
                  <c:v>0</c:v>
                </c:pt>
                <c:pt idx="2">
                  <c:v>0</c:v>
                </c:pt>
                <c:pt idx="3">
                  <c:v>0</c:v>
                </c:pt>
              </c:numCache>
            </c:numRef>
          </c:val>
          <c:extLst>
            <c:ext xmlns:c16="http://schemas.microsoft.com/office/drawing/2014/chart" uri="{C3380CC4-5D6E-409C-BE32-E72D297353CC}">
              <c16:uniqueId val="{00000001-D292-43F7-916B-F438AB817C7C}"/>
            </c:ext>
          </c:extLst>
        </c:ser>
        <c:ser>
          <c:idx val="1"/>
          <c:order val="2"/>
          <c:tx>
            <c:v>Waste 2</c:v>
          </c:tx>
          <c:spPr>
            <a:solidFill>
              <a:schemeClr val="accent2"/>
            </a:solidFill>
            <a:ln>
              <a:noFill/>
            </a:ln>
            <a:effectLst/>
          </c:spPr>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(old)'!$D$25:$Q$25</c:f>
              <c:numCache>
                <c:formatCode>_(* #,##0.00_);_(* \(#,##0.00\);_(* "-"??_);_(@_)</c:formatCode>
                <c:ptCount val="14"/>
              </c:numCache>
            </c:numRef>
          </c:val>
          <c:extLst>
            <c:ext xmlns:c16="http://schemas.microsoft.com/office/drawing/2014/chart" uri="{C3380CC4-5D6E-409C-BE32-E72D297353CC}">
              <c16:uniqueId val="{00000002-D292-43F7-916B-F438AB817C7C}"/>
            </c:ext>
          </c:extLst>
        </c:ser>
        <c:ser>
          <c:idx val="2"/>
          <c:order val="3"/>
          <c:tx>
            <c:v>Mobility</c:v>
          </c:tx>
          <c:spPr>
            <a:solidFill>
              <a:schemeClr val="accent3"/>
            </a:solidFill>
            <a:ln>
              <a:noFill/>
            </a:ln>
            <a:effectLst/>
          </c:spPr>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(old)'!$D$26:$Q$26</c:f>
              <c:numCache>
                <c:formatCode>_(* #,##0.00_);_(* \(#,##0.00\);_(* "-"??_);_(@_)</c:formatCode>
                <c:ptCount val="14"/>
              </c:numCache>
            </c:numRef>
          </c:val>
          <c:extLst>
            <c:ext xmlns:c16="http://schemas.microsoft.com/office/drawing/2014/chart" uri="{C3380CC4-5D6E-409C-BE32-E72D297353CC}">
              <c16:uniqueId val="{00000003-D292-43F7-916B-F438AB817C7C}"/>
            </c:ext>
          </c:extLst>
        </c:ser>
        <c:ser>
          <c:idx val="3"/>
          <c:order val="4"/>
          <c:tx>
            <c:v>Greenery</c:v>
          </c:tx>
          <c:spPr>
            <a:solidFill>
              <a:schemeClr val="accent4"/>
            </a:solidFill>
            <a:ln>
              <a:noFill/>
            </a:ln>
            <a:effectLst/>
          </c:spPr>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'Summary (old)'!$D$29:$Q$29</c:f>
              <c:numCache>
                <c:formatCode>_(* #,##0.00_);_(* \(#,##0.00\);_(* "-"??_);_(@_)</c:formatCode>
                <c:ptCount val="14"/>
              </c:numCache>
            </c:numRef>
          </c:val>
          <c:extLst>
            <c:ext xmlns:c16="http://schemas.microsoft.com/office/drawing/2014/chart" uri="{C3380CC4-5D6E-409C-BE32-E72D297353CC}">
              <c16:uniqueId val="{00000004-D292-43F7-916B-F438AB817C7C}"/>
            </c:ext>
          </c:extLst>
        </c:ser>
        <c:dLbls>
          <c:showLegendKey val="0"/>
          <c:showVal val="0"/>
          <c:showCatName val="0"/>
          <c:showSerName val="0"/>
          <c:showPercent val="0"/>
          <c:showBubbleSize val="0"/>
        </c:dLbls>
        <c:axId val="306049288"/>
        <c:axId val="306057488"/>
      </c:areaChart>
      <c:lineChart>
        <c:grouping val="standard"/>
        <c:varyColors val="0"/>
        <c:ser>
          <c:idx val="4"/>
          <c:order val="5"/>
          <c:tx>
            <c:v>Total Emissions</c:v>
          </c:tx>
          <c:spPr>
            <a:ln w="57150" cap="rnd">
              <a:solidFill>
                <a:srgbClr val="92D050"/>
              </a:solidFill>
              <a:round/>
            </a:ln>
            <a:effectLst/>
          </c:spPr>
          <c:marker>
            <c:symbol val="circle"/>
            <c:size val="5"/>
            <c:spPr>
              <a:solidFill>
                <a:srgbClr val="92D050"/>
              </a:solidFill>
              <a:ln w="57150">
                <a:solidFill>
                  <a:srgbClr val="92D050"/>
                </a:solidFill>
              </a:ln>
              <a:effectLst/>
            </c:spPr>
          </c:marker>
          <c:val>
            <c:numRef>
              <c:f>'Summary (old)'!$D$27:$Q$27</c:f>
              <c:numCache>
                <c:formatCode>_(* #,##0.00_);_(* \(#,##0.00\);_(*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5-D292-43F7-916B-F438AB817C7C}"/>
            </c:ext>
          </c:extLst>
        </c:ser>
        <c:ser>
          <c:idx val="5"/>
          <c:order val="6"/>
          <c:tx>
            <c:v>BAU</c:v>
          </c:tx>
          <c:spPr>
            <a:ln w="28575" cap="rnd">
              <a:solidFill>
                <a:srgbClr val="FF0000"/>
              </a:solidFill>
              <a:round/>
            </a:ln>
            <a:effectLst/>
          </c:spPr>
          <c:marker>
            <c:symbol val="circle"/>
            <c:size val="5"/>
            <c:spPr>
              <a:solidFill>
                <a:srgbClr val="FF0000"/>
              </a:solidFill>
              <a:ln w="9525">
                <a:solidFill>
                  <a:srgbClr val="FF0000"/>
                </a:solidFill>
              </a:ln>
              <a:effectLst/>
            </c:spPr>
          </c:marker>
          <c:val>
            <c:numRef>
              <c:f>'Summary (old)'!$D$21:$Q$21</c:f>
              <c:numCache>
                <c:formatCode>_(* #,##0.00_);_(* \(#,##0.00\);_(* "-"??_);_(@_)</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mooth val="0"/>
          <c:extLst>
            <c:ext xmlns:c16="http://schemas.microsoft.com/office/drawing/2014/chart" uri="{C3380CC4-5D6E-409C-BE32-E72D297353CC}">
              <c16:uniqueId val="{00000006-D292-43F7-916B-F438AB817C7C}"/>
            </c:ext>
          </c:extLst>
        </c:ser>
        <c:dLbls>
          <c:showLegendKey val="0"/>
          <c:showVal val="0"/>
          <c:showCatName val="0"/>
          <c:showSerName val="0"/>
          <c:showPercent val="0"/>
          <c:showBubbleSize val="0"/>
        </c:dLbls>
        <c:marker val="1"/>
        <c:smooth val="0"/>
        <c:axId val="306049288"/>
        <c:axId val="306057488"/>
      </c:lineChart>
      <c:catAx>
        <c:axId val="30604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57488"/>
        <c:crosses val="autoZero"/>
        <c:auto val="1"/>
        <c:lblAlgn val="ctr"/>
        <c:lblOffset val="100"/>
        <c:noMultiLvlLbl val="0"/>
      </c:catAx>
      <c:valAx>
        <c:axId val="3060574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4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7"/>
          <c:order val="0"/>
          <c:tx>
            <c:v>Energy</c:v>
          </c:tx>
          <c:spPr>
            <a:solidFill>
              <a:schemeClr val="accent2">
                <a:lumMod val="60000"/>
              </a:schemeClr>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Year)'!$D$23:$Q$23</c:f>
              <c:numCache>
                <c:formatCode>_(* #,##0.00_);_(* \(#,##0.00\);_(* "-"??_);_(@_)</c:formatCode>
                <c:ptCount val="14"/>
                <c:pt idx="0">
                  <c:v>923</c:v>
                </c:pt>
                <c:pt idx="1">
                  <c:v>920</c:v>
                </c:pt>
                <c:pt idx="2">
                  <c:v>917</c:v>
                </c:pt>
                <c:pt idx="3">
                  <c:v>914</c:v>
                </c:pt>
                <c:pt idx="4">
                  <c:v>911</c:v>
                </c:pt>
                <c:pt idx="5">
                  <c:v>908</c:v>
                </c:pt>
                <c:pt idx="6">
                  <c:v>905</c:v>
                </c:pt>
                <c:pt idx="7">
                  <c:v>902</c:v>
                </c:pt>
                <c:pt idx="8">
                  <c:v>899</c:v>
                </c:pt>
                <c:pt idx="9">
                  <c:v>896</c:v>
                </c:pt>
                <c:pt idx="10">
                  <c:v>893</c:v>
                </c:pt>
                <c:pt idx="11">
                  <c:v>890</c:v>
                </c:pt>
                <c:pt idx="12">
                  <c:v>887</c:v>
                </c:pt>
                <c:pt idx="13">
                  <c:v>884</c:v>
                </c:pt>
              </c:numCache>
            </c:numRef>
          </c:val>
          <c:extLst>
            <c:ext xmlns:c16="http://schemas.microsoft.com/office/drawing/2014/chart" uri="{C3380CC4-5D6E-409C-BE32-E72D297353CC}">
              <c16:uniqueId val="{00000000-0442-43EC-8ADA-EB80E32E2565}"/>
            </c:ext>
          </c:extLst>
        </c:ser>
        <c:ser>
          <c:idx val="0"/>
          <c:order val="1"/>
          <c:tx>
            <c:v>Water</c:v>
          </c:tx>
          <c:spPr>
            <a:solidFill>
              <a:schemeClr val="accent1"/>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Year)'!$D$24:$Q$24</c:f>
              <c:numCache>
                <c:formatCode>_(* #,##0.00_);_(* \(#,##0.00\);_(* "-"??_);_(@_)</c:formatCode>
                <c:ptCount val="14"/>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numCache>
            </c:numRef>
          </c:val>
          <c:extLst>
            <c:ext xmlns:c16="http://schemas.microsoft.com/office/drawing/2014/chart" uri="{C3380CC4-5D6E-409C-BE32-E72D297353CC}">
              <c16:uniqueId val="{00000001-0442-43EC-8ADA-EB80E32E2565}"/>
            </c:ext>
          </c:extLst>
        </c:ser>
        <c:ser>
          <c:idx val="1"/>
          <c:order val="2"/>
          <c:tx>
            <c:v>Waste 2</c:v>
          </c:tx>
          <c:spPr>
            <a:solidFill>
              <a:schemeClr val="accent2"/>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Year)'!$D$26:$Q$26</c:f>
              <c:numCache>
                <c:formatCode>_(* #,##0.00_);_(* \(#,##0.00\);_(* "-"??_);_(@_)</c:formatCode>
                <c:ptCount val="14"/>
                <c:pt idx="0">
                  <c:v>50</c:v>
                </c:pt>
                <c:pt idx="1">
                  <c:v>48</c:v>
                </c:pt>
                <c:pt idx="2">
                  <c:v>47</c:v>
                </c:pt>
                <c:pt idx="3">
                  <c:v>44</c:v>
                </c:pt>
                <c:pt idx="4">
                  <c:v>43</c:v>
                </c:pt>
                <c:pt idx="5">
                  <c:v>42</c:v>
                </c:pt>
                <c:pt idx="6">
                  <c:v>41</c:v>
                </c:pt>
                <c:pt idx="7">
                  <c:v>40</c:v>
                </c:pt>
                <c:pt idx="8">
                  <c:v>39</c:v>
                </c:pt>
                <c:pt idx="9">
                  <c:v>38</c:v>
                </c:pt>
                <c:pt idx="10">
                  <c:v>37</c:v>
                </c:pt>
                <c:pt idx="11">
                  <c:v>36</c:v>
                </c:pt>
                <c:pt idx="12">
                  <c:v>35</c:v>
                </c:pt>
                <c:pt idx="13">
                  <c:v>34</c:v>
                </c:pt>
              </c:numCache>
            </c:numRef>
          </c:val>
          <c:extLst>
            <c:ext xmlns:c16="http://schemas.microsoft.com/office/drawing/2014/chart" uri="{C3380CC4-5D6E-409C-BE32-E72D297353CC}">
              <c16:uniqueId val="{00000002-0442-43EC-8ADA-EB80E32E2565}"/>
            </c:ext>
          </c:extLst>
        </c:ser>
        <c:ser>
          <c:idx val="2"/>
          <c:order val="3"/>
          <c:tx>
            <c:v>Mobility</c:v>
          </c:tx>
          <c:spPr>
            <a:solidFill>
              <a:schemeClr val="accent3"/>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Year)'!$D$28:$Q$28</c:f>
              <c:numCache>
                <c:formatCode>_(* #,##0.00_);_(* \(#,##0.00\);_(* "-"??_);_(@_)</c:formatCode>
                <c:ptCount val="14"/>
                <c:pt idx="0">
                  <c:v>350</c:v>
                </c:pt>
                <c:pt idx="1">
                  <c:v>345</c:v>
                </c:pt>
                <c:pt idx="2">
                  <c:v>340</c:v>
                </c:pt>
                <c:pt idx="3">
                  <c:v>330</c:v>
                </c:pt>
                <c:pt idx="4">
                  <c:v>320</c:v>
                </c:pt>
                <c:pt idx="5">
                  <c:v>500</c:v>
                </c:pt>
                <c:pt idx="6">
                  <c:v>500</c:v>
                </c:pt>
                <c:pt idx="7">
                  <c:v>305</c:v>
                </c:pt>
                <c:pt idx="8">
                  <c:v>300</c:v>
                </c:pt>
                <c:pt idx="9">
                  <c:v>295</c:v>
                </c:pt>
                <c:pt idx="10">
                  <c:v>290</c:v>
                </c:pt>
                <c:pt idx="11">
                  <c:v>285</c:v>
                </c:pt>
                <c:pt idx="12">
                  <c:v>280</c:v>
                </c:pt>
                <c:pt idx="13">
                  <c:v>275</c:v>
                </c:pt>
              </c:numCache>
            </c:numRef>
          </c:val>
          <c:extLst>
            <c:ext xmlns:c16="http://schemas.microsoft.com/office/drawing/2014/chart" uri="{C3380CC4-5D6E-409C-BE32-E72D297353CC}">
              <c16:uniqueId val="{00000003-0442-43EC-8ADA-EB80E32E2565}"/>
            </c:ext>
          </c:extLst>
        </c:ser>
        <c:ser>
          <c:idx val="3"/>
          <c:order val="4"/>
          <c:tx>
            <c:v>Greenery</c:v>
          </c:tx>
          <c:spPr>
            <a:solidFill>
              <a:schemeClr val="accent4"/>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Year)'!$D$27:$Q$27</c:f>
              <c:numCache>
                <c:formatCode>_(* #,##0.00_);_(* \(#,##0.00\);_(* "-"??_);_(@_)</c:formatCode>
                <c:ptCount val="14"/>
                <c:pt idx="0">
                  <c:v>-344</c:v>
                </c:pt>
                <c:pt idx="1">
                  <c:v>-349</c:v>
                </c:pt>
                <c:pt idx="2">
                  <c:v>-354</c:v>
                </c:pt>
                <c:pt idx="3">
                  <c:v>-359</c:v>
                </c:pt>
                <c:pt idx="4">
                  <c:v>-364</c:v>
                </c:pt>
                <c:pt idx="5">
                  <c:v>-369</c:v>
                </c:pt>
                <c:pt idx="6">
                  <c:v>-374</c:v>
                </c:pt>
                <c:pt idx="7">
                  <c:v>-379</c:v>
                </c:pt>
                <c:pt idx="8">
                  <c:v>-384</c:v>
                </c:pt>
                <c:pt idx="9">
                  <c:v>-389</c:v>
                </c:pt>
                <c:pt idx="10">
                  <c:v>-394</c:v>
                </c:pt>
                <c:pt idx="11">
                  <c:v>-399</c:v>
                </c:pt>
                <c:pt idx="12">
                  <c:v>-404</c:v>
                </c:pt>
                <c:pt idx="13">
                  <c:v>-409</c:v>
                </c:pt>
              </c:numCache>
            </c:numRef>
          </c:val>
          <c:extLst>
            <c:ext xmlns:c16="http://schemas.microsoft.com/office/drawing/2014/chart" uri="{C3380CC4-5D6E-409C-BE32-E72D297353CC}">
              <c16:uniqueId val="{00000004-0442-43EC-8ADA-EB80E32E2565}"/>
            </c:ext>
          </c:extLst>
        </c:ser>
        <c:dLbls>
          <c:showLegendKey val="0"/>
          <c:showVal val="0"/>
          <c:showCatName val="0"/>
          <c:showSerName val="0"/>
          <c:showPercent val="0"/>
          <c:showBubbleSize val="0"/>
        </c:dLbls>
        <c:gapWidth val="219"/>
        <c:overlap val="100"/>
        <c:axId val="306049288"/>
        <c:axId val="306057488"/>
      </c:barChart>
      <c:lineChart>
        <c:grouping val="standard"/>
        <c:varyColors val="0"/>
        <c:ser>
          <c:idx val="4"/>
          <c:order val="5"/>
          <c:tx>
            <c:v>Total Emissions</c:v>
          </c:tx>
          <c:spPr>
            <a:ln w="28575" cap="rnd">
              <a:solidFill>
                <a:schemeClr val="accent5"/>
              </a:solidFill>
              <a:round/>
            </a:ln>
            <a:effectLst/>
          </c:spPr>
          <c:marker>
            <c:symbol val="none"/>
          </c:marker>
          <c:cat>
            <c:numRef>
              <c:f>'BAU (Same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(Same Year)'!$D$29:$Q$29</c:f>
              <c:numCache>
                <c:formatCode>_(* #,##0.00_);_(* \(#,##0.00\);_(* "-"??_);_(@_)</c:formatCode>
                <c:ptCount val="14"/>
                <c:pt idx="0">
                  <c:v>1029</c:v>
                </c:pt>
                <c:pt idx="1">
                  <c:v>1019</c:v>
                </c:pt>
                <c:pt idx="2">
                  <c:v>1010</c:v>
                </c:pt>
                <c:pt idx="3">
                  <c:v>994</c:v>
                </c:pt>
                <c:pt idx="4">
                  <c:v>980</c:v>
                </c:pt>
                <c:pt idx="5">
                  <c:v>1156</c:v>
                </c:pt>
                <c:pt idx="6">
                  <c:v>1152</c:v>
                </c:pt>
                <c:pt idx="7">
                  <c:v>953</c:v>
                </c:pt>
                <c:pt idx="8">
                  <c:v>944</c:v>
                </c:pt>
                <c:pt idx="9">
                  <c:v>935</c:v>
                </c:pt>
                <c:pt idx="10">
                  <c:v>926</c:v>
                </c:pt>
                <c:pt idx="11">
                  <c:v>917</c:v>
                </c:pt>
                <c:pt idx="12">
                  <c:v>908</c:v>
                </c:pt>
                <c:pt idx="13">
                  <c:v>899</c:v>
                </c:pt>
              </c:numCache>
            </c:numRef>
          </c:val>
          <c:smooth val="0"/>
          <c:extLst>
            <c:ext xmlns:c16="http://schemas.microsoft.com/office/drawing/2014/chart" uri="{C3380CC4-5D6E-409C-BE32-E72D297353CC}">
              <c16:uniqueId val="{00000005-0442-43EC-8ADA-EB80E32E2565}"/>
            </c:ext>
          </c:extLst>
        </c:ser>
        <c:ser>
          <c:idx val="5"/>
          <c:order val="6"/>
          <c:tx>
            <c:v>BAU</c:v>
          </c:tx>
          <c:spPr>
            <a:ln w="28575" cap="rnd">
              <a:solidFill>
                <a:schemeClr val="accent6"/>
              </a:solidFill>
              <a:round/>
            </a:ln>
            <a:effectLst/>
          </c:spPr>
          <c:marker>
            <c:symbol val="none"/>
          </c:marker>
          <c:cat>
            <c:numRef>
              <c:f>'BAU (Same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(Same Year)'!$D$22:$Q$22</c:f>
              <c:numCache>
                <c:formatCode>_(* #,##0.00_);_(* \(#,##0.00\);_(* "-"??_);_(@_)</c:formatCode>
                <c:ptCount val="14"/>
                <c:pt idx="0">
                  <c:v>1029</c:v>
                </c:pt>
                <c:pt idx="1">
                  <c:v>1081.7692307692307</c:v>
                </c:pt>
                <c:pt idx="2">
                  <c:v>1134.5384615384617</c:v>
                </c:pt>
                <c:pt idx="3">
                  <c:v>1187.3076923076922</c:v>
                </c:pt>
                <c:pt idx="4">
                  <c:v>1240.0769230769231</c:v>
                </c:pt>
                <c:pt idx="5">
                  <c:v>1292.8461538461538</c:v>
                </c:pt>
                <c:pt idx="6">
                  <c:v>1345.6153846153845</c:v>
                </c:pt>
                <c:pt idx="7">
                  <c:v>1398.3846153846155</c:v>
                </c:pt>
                <c:pt idx="8">
                  <c:v>1451.153846153846</c:v>
                </c:pt>
                <c:pt idx="9">
                  <c:v>1503.9230769230769</c:v>
                </c:pt>
                <c:pt idx="10">
                  <c:v>1556.6923076923076</c:v>
                </c:pt>
                <c:pt idx="11">
                  <c:v>1609.4615384615386</c:v>
                </c:pt>
                <c:pt idx="12">
                  <c:v>1662.2307692307693</c:v>
                </c:pt>
                <c:pt idx="13">
                  <c:v>1714.9999999999998</c:v>
                </c:pt>
              </c:numCache>
            </c:numRef>
          </c:val>
          <c:smooth val="0"/>
          <c:extLst>
            <c:ext xmlns:c16="http://schemas.microsoft.com/office/drawing/2014/chart" uri="{C3380CC4-5D6E-409C-BE32-E72D297353CC}">
              <c16:uniqueId val="{00000006-0442-43EC-8ADA-EB80E32E2565}"/>
            </c:ext>
          </c:extLst>
        </c:ser>
        <c:dLbls>
          <c:showLegendKey val="0"/>
          <c:showVal val="0"/>
          <c:showCatName val="0"/>
          <c:showSerName val="0"/>
          <c:showPercent val="0"/>
          <c:showBubbleSize val="0"/>
        </c:dLbls>
        <c:marker val="1"/>
        <c:smooth val="0"/>
        <c:axId val="306049288"/>
        <c:axId val="306057488"/>
      </c:lineChart>
      <c:catAx>
        <c:axId val="30604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57488"/>
        <c:crosses val="autoZero"/>
        <c:auto val="1"/>
        <c:lblAlgn val="ctr"/>
        <c:lblOffset val="100"/>
        <c:noMultiLvlLbl val="0"/>
      </c:catAx>
      <c:valAx>
        <c:axId val="3060574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4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7"/>
          <c:order val="0"/>
          <c:tx>
            <c:v>Energy</c:v>
          </c:tx>
          <c:spPr>
            <a:solidFill>
              <a:schemeClr val="accent2">
                <a:lumMod val="60000"/>
              </a:schemeClr>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Year)'!$D$23:$Q$23</c:f>
              <c:numCache>
                <c:formatCode>_(* #,##0.00_);_(* \(#,##0.00\);_(* "-"??_);_(@_)</c:formatCode>
                <c:ptCount val="14"/>
                <c:pt idx="0">
                  <c:v>923</c:v>
                </c:pt>
                <c:pt idx="1">
                  <c:v>920</c:v>
                </c:pt>
                <c:pt idx="2">
                  <c:v>917</c:v>
                </c:pt>
                <c:pt idx="3">
                  <c:v>914</c:v>
                </c:pt>
                <c:pt idx="4">
                  <c:v>911</c:v>
                </c:pt>
                <c:pt idx="5">
                  <c:v>908</c:v>
                </c:pt>
                <c:pt idx="6">
                  <c:v>905</c:v>
                </c:pt>
                <c:pt idx="7">
                  <c:v>902</c:v>
                </c:pt>
                <c:pt idx="8">
                  <c:v>899</c:v>
                </c:pt>
                <c:pt idx="9">
                  <c:v>896</c:v>
                </c:pt>
                <c:pt idx="10">
                  <c:v>893</c:v>
                </c:pt>
                <c:pt idx="11">
                  <c:v>890</c:v>
                </c:pt>
                <c:pt idx="12">
                  <c:v>887</c:v>
                </c:pt>
                <c:pt idx="13">
                  <c:v>884</c:v>
                </c:pt>
              </c:numCache>
            </c:numRef>
          </c:val>
          <c:extLst>
            <c:ext xmlns:c16="http://schemas.microsoft.com/office/drawing/2014/chart" uri="{C3380CC4-5D6E-409C-BE32-E72D297353CC}">
              <c16:uniqueId val="{00000000-A869-402E-8D97-4EFFB643FD83}"/>
            </c:ext>
          </c:extLst>
        </c:ser>
        <c:ser>
          <c:idx val="0"/>
          <c:order val="1"/>
          <c:tx>
            <c:v>Water</c:v>
          </c:tx>
          <c:spPr>
            <a:solidFill>
              <a:schemeClr val="accent1"/>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Year)'!$D$24:$Q$24</c:f>
              <c:numCache>
                <c:formatCode>_(* #,##0.00_);_(* \(#,##0.00\);_(* "-"??_);_(@_)</c:formatCode>
                <c:ptCount val="14"/>
                <c:pt idx="0">
                  <c:v>50</c:v>
                </c:pt>
                <c:pt idx="1">
                  <c:v>55</c:v>
                </c:pt>
                <c:pt idx="2">
                  <c:v>60</c:v>
                </c:pt>
                <c:pt idx="3">
                  <c:v>65</c:v>
                </c:pt>
                <c:pt idx="4">
                  <c:v>70</c:v>
                </c:pt>
                <c:pt idx="5">
                  <c:v>75</c:v>
                </c:pt>
                <c:pt idx="6">
                  <c:v>80</c:v>
                </c:pt>
                <c:pt idx="7">
                  <c:v>85</c:v>
                </c:pt>
                <c:pt idx="8">
                  <c:v>90</c:v>
                </c:pt>
                <c:pt idx="9">
                  <c:v>95</c:v>
                </c:pt>
                <c:pt idx="10">
                  <c:v>100</c:v>
                </c:pt>
                <c:pt idx="11">
                  <c:v>105</c:v>
                </c:pt>
                <c:pt idx="12">
                  <c:v>110</c:v>
                </c:pt>
                <c:pt idx="13">
                  <c:v>115</c:v>
                </c:pt>
              </c:numCache>
            </c:numRef>
          </c:val>
          <c:extLst>
            <c:ext xmlns:c16="http://schemas.microsoft.com/office/drawing/2014/chart" uri="{C3380CC4-5D6E-409C-BE32-E72D297353CC}">
              <c16:uniqueId val="{00000001-A869-402E-8D97-4EFFB643FD83}"/>
            </c:ext>
          </c:extLst>
        </c:ser>
        <c:ser>
          <c:idx val="1"/>
          <c:order val="2"/>
          <c:tx>
            <c:v>Waste 2</c:v>
          </c:tx>
          <c:spPr>
            <a:solidFill>
              <a:schemeClr val="accent2"/>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Year)'!$D$26:$Q$26</c:f>
              <c:numCache>
                <c:formatCode>_(* #,##0.00_);_(* \(#,##0.00\);_(* "-"??_);_(@_)</c:formatCode>
                <c:ptCount val="14"/>
                <c:pt idx="0">
                  <c:v>50</c:v>
                </c:pt>
                <c:pt idx="1">
                  <c:v>48</c:v>
                </c:pt>
                <c:pt idx="2">
                  <c:v>47</c:v>
                </c:pt>
                <c:pt idx="3">
                  <c:v>44</c:v>
                </c:pt>
                <c:pt idx="4">
                  <c:v>43</c:v>
                </c:pt>
                <c:pt idx="5">
                  <c:v>42</c:v>
                </c:pt>
                <c:pt idx="6">
                  <c:v>41</c:v>
                </c:pt>
                <c:pt idx="7">
                  <c:v>40</c:v>
                </c:pt>
                <c:pt idx="8">
                  <c:v>39</c:v>
                </c:pt>
                <c:pt idx="9">
                  <c:v>38</c:v>
                </c:pt>
                <c:pt idx="10">
                  <c:v>37</c:v>
                </c:pt>
                <c:pt idx="11">
                  <c:v>36</c:v>
                </c:pt>
                <c:pt idx="12">
                  <c:v>35</c:v>
                </c:pt>
                <c:pt idx="13">
                  <c:v>34</c:v>
                </c:pt>
              </c:numCache>
            </c:numRef>
          </c:val>
          <c:extLst>
            <c:ext xmlns:c16="http://schemas.microsoft.com/office/drawing/2014/chart" uri="{C3380CC4-5D6E-409C-BE32-E72D297353CC}">
              <c16:uniqueId val="{00000002-A869-402E-8D97-4EFFB643FD83}"/>
            </c:ext>
          </c:extLst>
        </c:ser>
        <c:ser>
          <c:idx val="2"/>
          <c:order val="3"/>
          <c:tx>
            <c:v>Mobility</c:v>
          </c:tx>
          <c:spPr>
            <a:solidFill>
              <a:schemeClr val="accent3"/>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Year)'!$D$28:$Q$28</c:f>
              <c:numCache>
                <c:formatCode>_(* #,##0.00_);_(* \(#,##0.00\);_(* "-"??_);_(@_)</c:formatCode>
                <c:ptCount val="14"/>
                <c:pt idx="0">
                  <c:v>350</c:v>
                </c:pt>
                <c:pt idx="1">
                  <c:v>345</c:v>
                </c:pt>
                <c:pt idx="2">
                  <c:v>340</c:v>
                </c:pt>
                <c:pt idx="3">
                  <c:v>330</c:v>
                </c:pt>
                <c:pt idx="4">
                  <c:v>320</c:v>
                </c:pt>
                <c:pt idx="5">
                  <c:v>500</c:v>
                </c:pt>
                <c:pt idx="6">
                  <c:v>500</c:v>
                </c:pt>
                <c:pt idx="7">
                  <c:v>305</c:v>
                </c:pt>
                <c:pt idx="8">
                  <c:v>300</c:v>
                </c:pt>
                <c:pt idx="9">
                  <c:v>295</c:v>
                </c:pt>
                <c:pt idx="10">
                  <c:v>290</c:v>
                </c:pt>
                <c:pt idx="11">
                  <c:v>285</c:v>
                </c:pt>
                <c:pt idx="12">
                  <c:v>280</c:v>
                </c:pt>
                <c:pt idx="13">
                  <c:v>275</c:v>
                </c:pt>
              </c:numCache>
            </c:numRef>
          </c:val>
          <c:extLst>
            <c:ext xmlns:c16="http://schemas.microsoft.com/office/drawing/2014/chart" uri="{C3380CC4-5D6E-409C-BE32-E72D297353CC}">
              <c16:uniqueId val="{00000003-A869-402E-8D97-4EFFB643FD83}"/>
            </c:ext>
          </c:extLst>
        </c:ser>
        <c:ser>
          <c:idx val="3"/>
          <c:order val="4"/>
          <c:tx>
            <c:v>Greenery</c:v>
          </c:tx>
          <c:spPr>
            <a:solidFill>
              <a:schemeClr val="accent4"/>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(Same Year)'!$D$27:$Q$27</c:f>
              <c:numCache>
                <c:formatCode>_(* #,##0.00_);_(* \(#,##0.00\);_(* "-"??_);_(@_)</c:formatCode>
                <c:ptCount val="14"/>
                <c:pt idx="0">
                  <c:v>-344</c:v>
                </c:pt>
                <c:pt idx="1">
                  <c:v>-349</c:v>
                </c:pt>
                <c:pt idx="2">
                  <c:v>-354</c:v>
                </c:pt>
                <c:pt idx="3">
                  <c:v>-359</c:v>
                </c:pt>
                <c:pt idx="4">
                  <c:v>-364</c:v>
                </c:pt>
                <c:pt idx="5">
                  <c:v>-369</c:v>
                </c:pt>
                <c:pt idx="6">
                  <c:v>-374</c:v>
                </c:pt>
                <c:pt idx="7">
                  <c:v>-379</c:v>
                </c:pt>
                <c:pt idx="8">
                  <c:v>-384</c:v>
                </c:pt>
                <c:pt idx="9">
                  <c:v>-389</c:v>
                </c:pt>
                <c:pt idx="10">
                  <c:v>-394</c:v>
                </c:pt>
                <c:pt idx="11">
                  <c:v>-399</c:v>
                </c:pt>
                <c:pt idx="12">
                  <c:v>-404</c:v>
                </c:pt>
                <c:pt idx="13">
                  <c:v>-409</c:v>
                </c:pt>
              </c:numCache>
            </c:numRef>
          </c:val>
          <c:extLst>
            <c:ext xmlns:c16="http://schemas.microsoft.com/office/drawing/2014/chart" uri="{C3380CC4-5D6E-409C-BE32-E72D297353CC}">
              <c16:uniqueId val="{00000004-A869-402E-8D97-4EFFB643FD83}"/>
            </c:ext>
          </c:extLst>
        </c:ser>
        <c:dLbls>
          <c:showLegendKey val="0"/>
          <c:showVal val="0"/>
          <c:showCatName val="0"/>
          <c:showSerName val="0"/>
          <c:showPercent val="0"/>
          <c:showBubbleSize val="0"/>
        </c:dLbls>
        <c:gapWidth val="219"/>
        <c:overlap val="100"/>
        <c:axId val="306049288"/>
        <c:axId val="306057488"/>
      </c:barChart>
      <c:lineChart>
        <c:grouping val="standard"/>
        <c:varyColors val="0"/>
        <c:ser>
          <c:idx val="4"/>
          <c:order val="5"/>
          <c:tx>
            <c:v>Total Emissions</c:v>
          </c:tx>
          <c:spPr>
            <a:ln w="28575" cap="rnd">
              <a:solidFill>
                <a:schemeClr val="accent5"/>
              </a:solidFill>
              <a:round/>
            </a:ln>
            <a:effectLst/>
          </c:spPr>
          <c:marker>
            <c:symbol val="none"/>
          </c:marker>
          <c:cat>
            <c:numRef>
              <c:f>'BAU (Same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(Same Year)'!$D$29:$Q$29</c:f>
              <c:numCache>
                <c:formatCode>_(* #,##0.00_);_(* \(#,##0.00\);_(* "-"??_);_(@_)</c:formatCode>
                <c:ptCount val="14"/>
                <c:pt idx="0">
                  <c:v>1029</c:v>
                </c:pt>
                <c:pt idx="1">
                  <c:v>1019</c:v>
                </c:pt>
                <c:pt idx="2">
                  <c:v>1010</c:v>
                </c:pt>
                <c:pt idx="3">
                  <c:v>994</c:v>
                </c:pt>
                <c:pt idx="4">
                  <c:v>980</c:v>
                </c:pt>
                <c:pt idx="5">
                  <c:v>1156</c:v>
                </c:pt>
                <c:pt idx="6">
                  <c:v>1152</c:v>
                </c:pt>
                <c:pt idx="7">
                  <c:v>953</c:v>
                </c:pt>
                <c:pt idx="8">
                  <c:v>944</c:v>
                </c:pt>
                <c:pt idx="9">
                  <c:v>935</c:v>
                </c:pt>
                <c:pt idx="10">
                  <c:v>926</c:v>
                </c:pt>
                <c:pt idx="11">
                  <c:v>917</c:v>
                </c:pt>
                <c:pt idx="12">
                  <c:v>908</c:v>
                </c:pt>
                <c:pt idx="13">
                  <c:v>899</c:v>
                </c:pt>
              </c:numCache>
            </c:numRef>
          </c:val>
          <c:smooth val="0"/>
          <c:extLst>
            <c:ext xmlns:c16="http://schemas.microsoft.com/office/drawing/2014/chart" uri="{C3380CC4-5D6E-409C-BE32-E72D297353CC}">
              <c16:uniqueId val="{00000005-A869-402E-8D97-4EFFB643FD83}"/>
            </c:ext>
          </c:extLst>
        </c:ser>
        <c:ser>
          <c:idx val="5"/>
          <c:order val="6"/>
          <c:tx>
            <c:v>BAU</c:v>
          </c:tx>
          <c:spPr>
            <a:ln w="28575" cap="rnd">
              <a:solidFill>
                <a:schemeClr val="accent6"/>
              </a:solidFill>
              <a:round/>
            </a:ln>
            <a:effectLst/>
          </c:spPr>
          <c:marker>
            <c:symbol val="none"/>
          </c:marker>
          <c:cat>
            <c:numRef>
              <c:f>'BAU (Same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(Same Year)'!$D$22:$Q$22</c:f>
              <c:numCache>
                <c:formatCode>_(* #,##0.00_);_(* \(#,##0.00\);_(* "-"??_);_(@_)</c:formatCode>
                <c:ptCount val="14"/>
                <c:pt idx="0">
                  <c:v>1029</c:v>
                </c:pt>
                <c:pt idx="1">
                  <c:v>1081.7692307692307</c:v>
                </c:pt>
                <c:pt idx="2">
                  <c:v>1134.5384615384617</c:v>
                </c:pt>
                <c:pt idx="3">
                  <c:v>1187.3076923076922</c:v>
                </c:pt>
                <c:pt idx="4">
                  <c:v>1240.0769230769231</c:v>
                </c:pt>
                <c:pt idx="5">
                  <c:v>1292.8461538461538</c:v>
                </c:pt>
                <c:pt idx="6">
                  <c:v>1345.6153846153845</c:v>
                </c:pt>
                <c:pt idx="7">
                  <c:v>1398.3846153846155</c:v>
                </c:pt>
                <c:pt idx="8">
                  <c:v>1451.153846153846</c:v>
                </c:pt>
                <c:pt idx="9">
                  <c:v>1503.9230769230769</c:v>
                </c:pt>
                <c:pt idx="10">
                  <c:v>1556.6923076923076</c:v>
                </c:pt>
                <c:pt idx="11">
                  <c:v>1609.4615384615386</c:v>
                </c:pt>
                <c:pt idx="12">
                  <c:v>1662.2307692307693</c:v>
                </c:pt>
                <c:pt idx="13">
                  <c:v>1714.9999999999998</c:v>
                </c:pt>
              </c:numCache>
            </c:numRef>
          </c:val>
          <c:smooth val="0"/>
          <c:extLst>
            <c:ext xmlns:c16="http://schemas.microsoft.com/office/drawing/2014/chart" uri="{C3380CC4-5D6E-409C-BE32-E72D297353CC}">
              <c16:uniqueId val="{00000006-A869-402E-8D97-4EFFB643FD83}"/>
            </c:ext>
          </c:extLst>
        </c:ser>
        <c:dLbls>
          <c:showLegendKey val="0"/>
          <c:showVal val="0"/>
          <c:showCatName val="0"/>
          <c:showSerName val="0"/>
          <c:showPercent val="0"/>
          <c:showBubbleSize val="0"/>
        </c:dLbls>
        <c:marker val="1"/>
        <c:smooth val="0"/>
        <c:axId val="306049288"/>
        <c:axId val="306057488"/>
      </c:lineChart>
      <c:catAx>
        <c:axId val="30604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57488"/>
        <c:crosses val="autoZero"/>
        <c:auto val="1"/>
        <c:lblAlgn val="ctr"/>
        <c:lblOffset val="100"/>
        <c:noMultiLvlLbl val="0"/>
      </c:catAx>
      <c:valAx>
        <c:axId val="3060574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4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MY"/>
              <a:t>CARBON EMISSION SUMMARY, tCO2e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8634179002881807"/>
          <c:y val="0.16304668005304246"/>
          <c:w val="0.77662835919326345"/>
          <c:h val="0.53275744918582757"/>
        </c:manualLayout>
      </c:layout>
      <c:barChart>
        <c:barDir val="col"/>
        <c:grouping val="stacked"/>
        <c:varyColors val="0"/>
        <c:ser>
          <c:idx val="0"/>
          <c:order val="0"/>
          <c:tx>
            <c:strRef>
              <c:f>'Summary (Main)'!$A$27</c:f>
              <c:strCache>
                <c:ptCount val="1"/>
                <c:pt idx="0">
                  <c:v>Energy</c:v>
                </c:pt>
              </c:strCache>
            </c:strRef>
          </c:tx>
          <c:spPr>
            <a:solidFill>
              <a:schemeClr val="accent2"/>
            </a:solidFill>
            <a:ln>
              <a:noFill/>
            </a:ln>
            <a:effectLst>
              <a:outerShdw blurRad="50800" dist="38100" algn="l" rotWithShape="0">
                <a:prstClr val="black">
                  <a:alpha val="40000"/>
                </a:prstClr>
              </a:outerShdw>
            </a:effectLst>
          </c:spPr>
          <c:invertIfNegative val="0"/>
          <c:cat>
            <c:numRef>
              <c:f>'Summary (Main)'!$D$26:$I$26</c:f>
              <c:numCache>
                <c:formatCode>General</c:formatCode>
                <c:ptCount val="6"/>
                <c:pt idx="0">
                  <c:v>2019</c:v>
                </c:pt>
                <c:pt idx="1">
                  <c:v>2020</c:v>
                </c:pt>
                <c:pt idx="2">
                  <c:v>2021</c:v>
                </c:pt>
                <c:pt idx="3">
                  <c:v>2022</c:v>
                </c:pt>
                <c:pt idx="4">
                  <c:v>2023</c:v>
                </c:pt>
                <c:pt idx="5">
                  <c:v>2024</c:v>
                </c:pt>
              </c:numCache>
            </c:numRef>
          </c:cat>
          <c:val>
            <c:numRef>
              <c:f>'Summary (Main)'!$D$27:$I$27</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729-4A87-AC24-DD7BE7258445}"/>
            </c:ext>
          </c:extLst>
        </c:ser>
        <c:ser>
          <c:idx val="1"/>
          <c:order val="1"/>
          <c:tx>
            <c:strRef>
              <c:f>'Summary (Main)'!$A$28</c:f>
              <c:strCache>
                <c:ptCount val="1"/>
                <c:pt idx="0">
                  <c:v>Water</c:v>
                </c:pt>
              </c:strCache>
            </c:strRef>
          </c:tx>
          <c:spPr>
            <a:solidFill>
              <a:schemeClr val="accent4"/>
            </a:solidFill>
            <a:ln>
              <a:noFill/>
            </a:ln>
            <a:effectLst/>
          </c:spPr>
          <c:invertIfNegative val="0"/>
          <c:cat>
            <c:numRef>
              <c:f>'Summary (Main)'!$D$26:$I$26</c:f>
              <c:numCache>
                <c:formatCode>General</c:formatCode>
                <c:ptCount val="6"/>
                <c:pt idx="0">
                  <c:v>2019</c:v>
                </c:pt>
                <c:pt idx="1">
                  <c:v>2020</c:v>
                </c:pt>
                <c:pt idx="2">
                  <c:v>2021</c:v>
                </c:pt>
                <c:pt idx="3">
                  <c:v>2022</c:v>
                </c:pt>
                <c:pt idx="4">
                  <c:v>2023</c:v>
                </c:pt>
                <c:pt idx="5">
                  <c:v>2024</c:v>
                </c:pt>
              </c:numCache>
            </c:numRef>
          </c:cat>
          <c:val>
            <c:numRef>
              <c:f>'Summary (Main)'!$D$28:$I$28</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729-4A87-AC24-DD7BE7258445}"/>
            </c:ext>
          </c:extLst>
        </c:ser>
        <c:ser>
          <c:idx val="2"/>
          <c:order val="2"/>
          <c:tx>
            <c:strRef>
              <c:f>'Summary (Main)'!$A$30</c:f>
              <c:strCache>
                <c:ptCount val="1"/>
                <c:pt idx="0">
                  <c:v>Waste 1</c:v>
                </c:pt>
              </c:strCache>
            </c:strRef>
          </c:tx>
          <c:spPr>
            <a:solidFill>
              <a:schemeClr val="accent6"/>
            </a:solidFill>
            <a:ln>
              <a:noFill/>
            </a:ln>
            <a:effectLst/>
          </c:spPr>
          <c:invertIfNegative val="0"/>
          <c:cat>
            <c:numRef>
              <c:f>'Summary (Main)'!$D$26:$I$26</c:f>
              <c:numCache>
                <c:formatCode>General</c:formatCode>
                <c:ptCount val="6"/>
                <c:pt idx="0">
                  <c:v>2019</c:v>
                </c:pt>
                <c:pt idx="1">
                  <c:v>2020</c:v>
                </c:pt>
                <c:pt idx="2">
                  <c:v>2021</c:v>
                </c:pt>
                <c:pt idx="3">
                  <c:v>2022</c:v>
                </c:pt>
                <c:pt idx="4">
                  <c:v>2023</c:v>
                </c:pt>
                <c:pt idx="5">
                  <c:v>2024</c:v>
                </c:pt>
              </c:numCache>
            </c:numRef>
          </c:cat>
          <c:val>
            <c:numRef>
              <c:f>'Summary (Main)'!$D$30:$I$30</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729-4A87-AC24-DD7BE7258445}"/>
            </c:ext>
          </c:extLst>
        </c:ser>
        <c:ser>
          <c:idx val="3"/>
          <c:order val="3"/>
          <c:tx>
            <c:strRef>
              <c:f>'Summary (Main)'!$A$31</c:f>
              <c:strCache>
                <c:ptCount val="1"/>
                <c:pt idx="0">
                  <c:v>Waste 2</c:v>
                </c:pt>
              </c:strCache>
            </c:strRef>
          </c:tx>
          <c:spPr>
            <a:solidFill>
              <a:schemeClr val="accent2">
                <a:lumMod val="60000"/>
              </a:schemeClr>
            </a:solidFill>
            <a:ln>
              <a:noFill/>
            </a:ln>
            <a:effectLst/>
          </c:spPr>
          <c:invertIfNegative val="0"/>
          <c:cat>
            <c:numRef>
              <c:f>'Summary (Main)'!$D$26:$I$26</c:f>
              <c:numCache>
                <c:formatCode>General</c:formatCode>
                <c:ptCount val="6"/>
                <c:pt idx="0">
                  <c:v>2019</c:v>
                </c:pt>
                <c:pt idx="1">
                  <c:v>2020</c:v>
                </c:pt>
                <c:pt idx="2">
                  <c:v>2021</c:v>
                </c:pt>
                <c:pt idx="3">
                  <c:v>2022</c:v>
                </c:pt>
                <c:pt idx="4">
                  <c:v>2023</c:v>
                </c:pt>
                <c:pt idx="5">
                  <c:v>2024</c:v>
                </c:pt>
              </c:numCache>
            </c:numRef>
          </c:cat>
          <c:val>
            <c:numRef>
              <c:f>'Summary (Main)'!$D$31:$I$31</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A729-4A87-AC24-DD7BE7258445}"/>
            </c:ext>
          </c:extLst>
        </c:ser>
        <c:ser>
          <c:idx val="4"/>
          <c:order val="4"/>
          <c:tx>
            <c:strRef>
              <c:f>'Summary (Main)'!$A$32</c:f>
              <c:strCache>
                <c:ptCount val="1"/>
                <c:pt idx="0">
                  <c:v>Mobility 3</c:v>
                </c:pt>
              </c:strCache>
            </c:strRef>
          </c:tx>
          <c:spPr>
            <a:solidFill>
              <a:schemeClr val="accent4">
                <a:lumMod val="60000"/>
              </a:schemeClr>
            </a:solidFill>
            <a:ln>
              <a:noFill/>
            </a:ln>
            <a:effectLst/>
          </c:spPr>
          <c:invertIfNegative val="0"/>
          <c:cat>
            <c:numRef>
              <c:f>'Summary (Main)'!$D$26:$I$26</c:f>
              <c:numCache>
                <c:formatCode>General</c:formatCode>
                <c:ptCount val="6"/>
                <c:pt idx="0">
                  <c:v>2019</c:v>
                </c:pt>
                <c:pt idx="1">
                  <c:v>2020</c:v>
                </c:pt>
                <c:pt idx="2">
                  <c:v>2021</c:v>
                </c:pt>
                <c:pt idx="3">
                  <c:v>2022</c:v>
                </c:pt>
                <c:pt idx="4">
                  <c:v>2023</c:v>
                </c:pt>
                <c:pt idx="5">
                  <c:v>2024</c:v>
                </c:pt>
              </c:numCache>
            </c:numRef>
          </c:cat>
          <c:val>
            <c:numRef>
              <c:f>'Summary (Main)'!$D$32:$I$32</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A729-4A87-AC24-DD7BE7258445}"/>
            </c:ext>
          </c:extLst>
        </c:ser>
        <c:dLbls>
          <c:showLegendKey val="0"/>
          <c:showVal val="0"/>
          <c:showCatName val="0"/>
          <c:showSerName val="0"/>
          <c:showPercent val="0"/>
          <c:showBubbleSize val="0"/>
        </c:dLbls>
        <c:gapWidth val="150"/>
        <c:overlap val="100"/>
        <c:axId val="1559135983"/>
        <c:axId val="1554227647"/>
      </c:barChart>
      <c:lineChart>
        <c:grouping val="standard"/>
        <c:varyColors val="0"/>
        <c:ser>
          <c:idx val="5"/>
          <c:order val="5"/>
          <c:tx>
            <c:strRef>
              <c:f>'Summary (Main)'!$B$33</c:f>
              <c:strCache>
                <c:ptCount val="1"/>
                <c:pt idx="0">
                  <c:v>Total Emissions (P)</c:v>
                </c:pt>
              </c:strCache>
            </c:strRef>
          </c:tx>
          <c:spPr>
            <a:ln w="28575" cap="rnd">
              <a:solidFill>
                <a:srgbClr val="33CCCC"/>
              </a:solidFill>
              <a:round/>
            </a:ln>
            <a:effectLst/>
          </c:spPr>
          <c:marker>
            <c:symbol val="none"/>
          </c:marker>
          <c:cat>
            <c:numRef>
              <c:f>'Summary (Main)'!$D$26:$H$26</c:f>
              <c:numCache>
                <c:formatCode>General</c:formatCode>
                <c:ptCount val="5"/>
                <c:pt idx="0">
                  <c:v>2019</c:v>
                </c:pt>
                <c:pt idx="1">
                  <c:v>2020</c:v>
                </c:pt>
                <c:pt idx="2">
                  <c:v>2021</c:v>
                </c:pt>
                <c:pt idx="3">
                  <c:v>2022</c:v>
                </c:pt>
                <c:pt idx="4">
                  <c:v>2023</c:v>
                </c:pt>
              </c:numCache>
            </c:numRef>
          </c:cat>
          <c:val>
            <c:numRef>
              <c:f>'Summary (Main)'!$D$33:$I$33</c:f>
              <c:numCache>
                <c:formatCode>_(* #,##0.00_);_(* \(#,##0.00\);_(* "-"??_);_(@_)</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5-A729-4A87-AC24-DD7BE7258445}"/>
            </c:ext>
          </c:extLst>
        </c:ser>
        <c:ser>
          <c:idx val="6"/>
          <c:order val="6"/>
          <c:tx>
            <c:strRef>
              <c:f>'Summary (Main)'!$B$37</c:f>
              <c:strCache>
                <c:ptCount val="1"/>
                <c:pt idx="0">
                  <c:v>Business As Usual (B)</c:v>
                </c:pt>
              </c:strCache>
            </c:strRef>
          </c:tx>
          <c:spPr>
            <a:ln w="28575" cap="rnd">
              <a:solidFill>
                <a:srgbClr val="FF00FF"/>
              </a:solidFill>
              <a:round/>
            </a:ln>
            <a:effectLst/>
          </c:spPr>
          <c:marker>
            <c:symbol val="none"/>
          </c:marker>
          <c:cat>
            <c:numRef>
              <c:f>'Summary (Main)'!$D$26:$H$26</c:f>
              <c:numCache>
                <c:formatCode>General</c:formatCode>
                <c:ptCount val="5"/>
                <c:pt idx="0">
                  <c:v>2019</c:v>
                </c:pt>
                <c:pt idx="1">
                  <c:v>2020</c:v>
                </c:pt>
                <c:pt idx="2">
                  <c:v>2021</c:v>
                </c:pt>
                <c:pt idx="3">
                  <c:v>2022</c:v>
                </c:pt>
                <c:pt idx="4">
                  <c:v>2023</c:v>
                </c:pt>
              </c:numCache>
            </c:numRef>
          </c:cat>
          <c:val>
            <c:numRef>
              <c:f>'Summary (Main)'!$D$37:$I$37</c:f>
              <c:numCache>
                <c:formatCode>_(* #,##0.00_);_(* \(#,##0.00\);_(* "-"??_);_(@_)</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6-A729-4A87-AC24-DD7BE7258445}"/>
            </c:ext>
          </c:extLst>
        </c:ser>
        <c:dLbls>
          <c:showLegendKey val="0"/>
          <c:showVal val="0"/>
          <c:showCatName val="0"/>
          <c:showSerName val="0"/>
          <c:showPercent val="0"/>
          <c:showBubbleSize val="0"/>
        </c:dLbls>
        <c:marker val="1"/>
        <c:smooth val="0"/>
        <c:axId val="1559135983"/>
        <c:axId val="1554227647"/>
      </c:lineChart>
      <c:catAx>
        <c:axId val="1559135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4227647"/>
        <c:crosses val="autoZero"/>
        <c:auto val="1"/>
        <c:lblAlgn val="ctr"/>
        <c:lblOffset val="100"/>
        <c:noMultiLvlLbl val="0"/>
      </c:catAx>
      <c:valAx>
        <c:axId val="1554227647"/>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9135983"/>
        <c:crosses val="autoZero"/>
        <c:crossBetween val="between"/>
      </c:valAx>
      <c:spPr>
        <a:pattFill prst="dotDmnd">
          <a:fgClr>
            <a:schemeClr val="bg1">
              <a:lumMod val="65000"/>
            </a:schemeClr>
          </a:fgClr>
          <a:bgClr>
            <a:schemeClr val="bg1"/>
          </a:bgClr>
        </a:pattFill>
        <a:ln>
          <a:noFill/>
        </a:ln>
        <a:effectLst/>
      </c:spPr>
    </c:plotArea>
    <c:legend>
      <c:legendPos val="b"/>
      <c:layout>
        <c:manualLayout>
          <c:xMode val="edge"/>
          <c:yMode val="edge"/>
          <c:x val="2.648840385174064E-2"/>
          <c:y val="0.78019921723969521"/>
          <c:w val="0.95712224250867817"/>
          <c:h val="0.20221688628653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000"/>
              <a:t>CARBON SEQUESTRATION SUMMARY, tCO2e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strRef>
              <c:f>'Summary (Main)'!$A$43</c:f>
              <c:strCache>
                <c:ptCount val="1"/>
                <c:pt idx="0">
                  <c:v>Greenery</c:v>
                </c:pt>
              </c:strCache>
            </c:strRef>
          </c:tx>
          <c:spPr>
            <a:solidFill>
              <a:schemeClr val="accent6"/>
            </a:solidFill>
            <a:ln>
              <a:noFill/>
            </a:ln>
            <a:effectLst>
              <a:outerShdw blurRad="50800" dist="38100" algn="l" rotWithShape="0">
                <a:prstClr val="black">
                  <a:alpha val="40000"/>
                </a:prstClr>
              </a:outerShdw>
            </a:effectLst>
          </c:spPr>
          <c:invertIfNegative val="0"/>
          <c:cat>
            <c:numRef>
              <c:f>'Summary (Main)'!$D$42:$I$42</c:f>
              <c:numCache>
                <c:formatCode>General</c:formatCode>
                <c:ptCount val="6"/>
                <c:pt idx="0">
                  <c:v>2019</c:v>
                </c:pt>
                <c:pt idx="1">
                  <c:v>2020</c:v>
                </c:pt>
                <c:pt idx="2">
                  <c:v>2021</c:v>
                </c:pt>
                <c:pt idx="3">
                  <c:v>2022</c:v>
                </c:pt>
                <c:pt idx="4">
                  <c:v>2023</c:v>
                </c:pt>
                <c:pt idx="5">
                  <c:v>2024</c:v>
                </c:pt>
              </c:numCache>
            </c:numRef>
          </c:cat>
          <c:val>
            <c:numRef>
              <c:f>'Summary (Main)'!$D$43:$I$43</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59B-418D-8A4A-505AAC31A3A1}"/>
            </c:ext>
          </c:extLst>
        </c:ser>
        <c:dLbls>
          <c:showLegendKey val="0"/>
          <c:showVal val="0"/>
          <c:showCatName val="0"/>
          <c:showSerName val="0"/>
          <c:showPercent val="0"/>
          <c:showBubbleSize val="0"/>
        </c:dLbls>
        <c:gapWidth val="150"/>
        <c:axId val="1556763535"/>
        <c:axId val="1625411391"/>
      </c:barChart>
      <c:catAx>
        <c:axId val="15567635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25411391"/>
        <c:crosses val="autoZero"/>
        <c:auto val="1"/>
        <c:lblAlgn val="ctr"/>
        <c:lblOffset val="100"/>
        <c:noMultiLvlLbl val="0"/>
      </c:catAx>
      <c:valAx>
        <c:axId val="1625411391"/>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56763535"/>
        <c:crosses val="autoZero"/>
        <c:crossBetween val="between"/>
      </c:valAx>
      <c:spPr>
        <a:pattFill prst="pct20">
          <a:fgClr>
            <a:schemeClr val="bg1">
              <a:lumMod val="65000"/>
            </a:schemeClr>
          </a:fgClr>
          <a:bgClr>
            <a:schemeClr val="bg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7"/>
          <c:order val="0"/>
          <c:tx>
            <c:v>Energy</c:v>
          </c:tx>
          <c:spPr>
            <a:solidFill>
              <a:schemeClr val="accent2">
                <a:lumMod val="60000"/>
              </a:schemeClr>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Year)'!$D$23:$Q$23</c:f>
              <c:numCache>
                <c:formatCode>_(* #,##0.00_);_(* \(#,##0.00\);_(* "-"??_);_(@_)</c:formatCode>
                <c:ptCount val="14"/>
                <c:pt idx="0">
                  <c:v>923</c:v>
                </c:pt>
                <c:pt idx="1">
                  <c:v>920</c:v>
                </c:pt>
                <c:pt idx="2">
                  <c:v>917</c:v>
                </c:pt>
                <c:pt idx="3">
                  <c:v>914</c:v>
                </c:pt>
                <c:pt idx="4">
                  <c:v>911</c:v>
                </c:pt>
                <c:pt idx="5">
                  <c:v>908</c:v>
                </c:pt>
                <c:pt idx="6">
                  <c:v>905</c:v>
                </c:pt>
                <c:pt idx="7">
                  <c:v>902</c:v>
                </c:pt>
                <c:pt idx="8">
                  <c:v>899</c:v>
                </c:pt>
                <c:pt idx="9">
                  <c:v>896</c:v>
                </c:pt>
                <c:pt idx="10">
                  <c:v>893</c:v>
                </c:pt>
                <c:pt idx="11">
                  <c:v>890</c:v>
                </c:pt>
                <c:pt idx="12">
                  <c:v>887</c:v>
                </c:pt>
                <c:pt idx="13">
                  <c:v>884</c:v>
                </c:pt>
              </c:numCache>
            </c:numRef>
          </c:val>
          <c:extLst>
            <c:ext xmlns:c16="http://schemas.microsoft.com/office/drawing/2014/chart" uri="{C3380CC4-5D6E-409C-BE32-E72D297353CC}">
              <c16:uniqueId val="{00000000-5AED-4AE2-9330-4F4CFE6DC5C9}"/>
            </c:ext>
          </c:extLst>
        </c:ser>
        <c:ser>
          <c:idx val="0"/>
          <c:order val="1"/>
          <c:tx>
            <c:v>Water</c:v>
          </c:tx>
          <c:spPr>
            <a:solidFill>
              <a:schemeClr val="accent1"/>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Year)'!$D$24:$Q$24</c:f>
              <c:numCache>
                <c:formatCode>_(* #,##0.00_);_(* \(#,##0.00\);_(* "-"??_);_(@_)</c:formatCode>
                <c:ptCount val="14"/>
                <c:pt idx="2">
                  <c:v>60</c:v>
                </c:pt>
                <c:pt idx="3">
                  <c:v>65</c:v>
                </c:pt>
                <c:pt idx="4">
                  <c:v>70</c:v>
                </c:pt>
                <c:pt idx="5">
                  <c:v>75</c:v>
                </c:pt>
                <c:pt idx="6">
                  <c:v>80</c:v>
                </c:pt>
                <c:pt idx="7">
                  <c:v>85</c:v>
                </c:pt>
                <c:pt idx="8">
                  <c:v>90</c:v>
                </c:pt>
                <c:pt idx="9">
                  <c:v>95</c:v>
                </c:pt>
                <c:pt idx="10">
                  <c:v>100</c:v>
                </c:pt>
                <c:pt idx="11">
                  <c:v>105</c:v>
                </c:pt>
                <c:pt idx="12">
                  <c:v>110</c:v>
                </c:pt>
                <c:pt idx="13">
                  <c:v>115</c:v>
                </c:pt>
              </c:numCache>
            </c:numRef>
          </c:val>
          <c:extLst>
            <c:ext xmlns:c16="http://schemas.microsoft.com/office/drawing/2014/chart" uri="{C3380CC4-5D6E-409C-BE32-E72D297353CC}">
              <c16:uniqueId val="{00000001-5AED-4AE2-9330-4F4CFE6DC5C9}"/>
            </c:ext>
          </c:extLst>
        </c:ser>
        <c:ser>
          <c:idx val="1"/>
          <c:order val="2"/>
          <c:tx>
            <c:v>Waste 2</c:v>
          </c:tx>
          <c:spPr>
            <a:solidFill>
              <a:schemeClr val="accent2"/>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Year)'!$D$26:$Q$26</c:f>
              <c:numCache>
                <c:formatCode>_(* #,##0.00_);_(* \(#,##0.00\);_(* "-"??_);_(@_)</c:formatCode>
                <c:ptCount val="14"/>
                <c:pt idx="3">
                  <c:v>44</c:v>
                </c:pt>
                <c:pt idx="4">
                  <c:v>43</c:v>
                </c:pt>
                <c:pt idx="5">
                  <c:v>42</c:v>
                </c:pt>
                <c:pt idx="6">
                  <c:v>41</c:v>
                </c:pt>
                <c:pt idx="7">
                  <c:v>40</c:v>
                </c:pt>
                <c:pt idx="8">
                  <c:v>39</c:v>
                </c:pt>
                <c:pt idx="9">
                  <c:v>38</c:v>
                </c:pt>
                <c:pt idx="10">
                  <c:v>37</c:v>
                </c:pt>
                <c:pt idx="11">
                  <c:v>36</c:v>
                </c:pt>
                <c:pt idx="12">
                  <c:v>35</c:v>
                </c:pt>
                <c:pt idx="13">
                  <c:v>34</c:v>
                </c:pt>
              </c:numCache>
            </c:numRef>
          </c:val>
          <c:extLst>
            <c:ext xmlns:c16="http://schemas.microsoft.com/office/drawing/2014/chart" uri="{C3380CC4-5D6E-409C-BE32-E72D297353CC}">
              <c16:uniqueId val="{00000002-5AED-4AE2-9330-4F4CFE6DC5C9}"/>
            </c:ext>
          </c:extLst>
        </c:ser>
        <c:ser>
          <c:idx val="2"/>
          <c:order val="3"/>
          <c:tx>
            <c:v>Mobility</c:v>
          </c:tx>
          <c:spPr>
            <a:solidFill>
              <a:schemeClr val="accent3"/>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Year)'!$D$28:$Q$28</c:f>
              <c:numCache>
                <c:formatCode>_(* #,##0.00_);_(* \(#,##0.00\);_(* "-"??_);_(@_)</c:formatCode>
                <c:ptCount val="14"/>
                <c:pt idx="4">
                  <c:v>320</c:v>
                </c:pt>
                <c:pt idx="5">
                  <c:v>315</c:v>
                </c:pt>
                <c:pt idx="6">
                  <c:v>310</c:v>
                </c:pt>
                <c:pt idx="7">
                  <c:v>305</c:v>
                </c:pt>
                <c:pt idx="8">
                  <c:v>300</c:v>
                </c:pt>
                <c:pt idx="9">
                  <c:v>295</c:v>
                </c:pt>
                <c:pt idx="10">
                  <c:v>290</c:v>
                </c:pt>
                <c:pt idx="11">
                  <c:v>285</c:v>
                </c:pt>
                <c:pt idx="12">
                  <c:v>280</c:v>
                </c:pt>
                <c:pt idx="13">
                  <c:v>275</c:v>
                </c:pt>
              </c:numCache>
            </c:numRef>
          </c:val>
          <c:extLst>
            <c:ext xmlns:c16="http://schemas.microsoft.com/office/drawing/2014/chart" uri="{C3380CC4-5D6E-409C-BE32-E72D297353CC}">
              <c16:uniqueId val="{00000003-5AED-4AE2-9330-4F4CFE6DC5C9}"/>
            </c:ext>
          </c:extLst>
        </c:ser>
        <c:ser>
          <c:idx val="3"/>
          <c:order val="4"/>
          <c:tx>
            <c:v>Greenery</c:v>
          </c:tx>
          <c:spPr>
            <a:solidFill>
              <a:schemeClr val="accent4"/>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Year)'!$D$27:$Q$27</c:f>
              <c:numCache>
                <c:formatCode>_(* #,##0.00_);_(* \(#,##0.00\);_(* "-"??_);_(@_)</c:formatCode>
                <c:ptCount val="14"/>
                <c:pt idx="0">
                  <c:v>-344</c:v>
                </c:pt>
                <c:pt idx="1">
                  <c:v>-349</c:v>
                </c:pt>
                <c:pt idx="2">
                  <c:v>-354</c:v>
                </c:pt>
                <c:pt idx="3">
                  <c:v>-359</c:v>
                </c:pt>
                <c:pt idx="4">
                  <c:v>-364</c:v>
                </c:pt>
                <c:pt idx="5">
                  <c:v>-369</c:v>
                </c:pt>
                <c:pt idx="6">
                  <c:v>-374</c:v>
                </c:pt>
                <c:pt idx="7">
                  <c:v>-379</c:v>
                </c:pt>
                <c:pt idx="8">
                  <c:v>-384</c:v>
                </c:pt>
                <c:pt idx="9">
                  <c:v>-389</c:v>
                </c:pt>
                <c:pt idx="10">
                  <c:v>-394</c:v>
                </c:pt>
                <c:pt idx="11">
                  <c:v>-399</c:v>
                </c:pt>
                <c:pt idx="12">
                  <c:v>-404</c:v>
                </c:pt>
                <c:pt idx="13">
                  <c:v>-409</c:v>
                </c:pt>
              </c:numCache>
            </c:numRef>
          </c:val>
          <c:extLst>
            <c:ext xmlns:c16="http://schemas.microsoft.com/office/drawing/2014/chart" uri="{C3380CC4-5D6E-409C-BE32-E72D297353CC}">
              <c16:uniqueId val="{00000004-5AED-4AE2-9330-4F4CFE6DC5C9}"/>
            </c:ext>
          </c:extLst>
        </c:ser>
        <c:dLbls>
          <c:showLegendKey val="0"/>
          <c:showVal val="0"/>
          <c:showCatName val="0"/>
          <c:showSerName val="0"/>
          <c:showPercent val="0"/>
          <c:showBubbleSize val="0"/>
        </c:dLbls>
        <c:gapWidth val="219"/>
        <c:overlap val="100"/>
        <c:axId val="306049288"/>
        <c:axId val="306057488"/>
      </c:barChart>
      <c:lineChart>
        <c:grouping val="standard"/>
        <c:varyColors val="0"/>
        <c:ser>
          <c:idx val="4"/>
          <c:order val="5"/>
          <c:tx>
            <c:v>Total Emissions</c:v>
          </c:tx>
          <c:spPr>
            <a:ln w="28575" cap="rnd">
              <a:solidFill>
                <a:schemeClr val="accent5"/>
              </a:solidFill>
              <a:round/>
            </a:ln>
            <a:effectLst/>
          </c:spPr>
          <c:marker>
            <c:symbol val="none"/>
          </c:marker>
          <c:cat>
            <c:numRef>
              <c:f>'BAU (Diff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(Diff Year)'!$D$29:$Q$29</c:f>
              <c:numCache>
                <c:formatCode>_(* #,##0.00_);_(* \(#,##0.00\);_(* "-"??_);_(@_)</c:formatCode>
                <c:ptCount val="14"/>
                <c:pt idx="0">
                  <c:v>579</c:v>
                </c:pt>
                <c:pt idx="1">
                  <c:v>571</c:v>
                </c:pt>
                <c:pt idx="2">
                  <c:v>623</c:v>
                </c:pt>
                <c:pt idx="3">
                  <c:v>664</c:v>
                </c:pt>
                <c:pt idx="4">
                  <c:v>980</c:v>
                </c:pt>
                <c:pt idx="5">
                  <c:v>971</c:v>
                </c:pt>
                <c:pt idx="6">
                  <c:v>962</c:v>
                </c:pt>
                <c:pt idx="7">
                  <c:v>953</c:v>
                </c:pt>
                <c:pt idx="8">
                  <c:v>944</c:v>
                </c:pt>
                <c:pt idx="9">
                  <c:v>935</c:v>
                </c:pt>
                <c:pt idx="10">
                  <c:v>926</c:v>
                </c:pt>
                <c:pt idx="11">
                  <c:v>917</c:v>
                </c:pt>
                <c:pt idx="12">
                  <c:v>908</c:v>
                </c:pt>
                <c:pt idx="13">
                  <c:v>899</c:v>
                </c:pt>
              </c:numCache>
            </c:numRef>
          </c:val>
          <c:smooth val="0"/>
          <c:extLst>
            <c:ext xmlns:c16="http://schemas.microsoft.com/office/drawing/2014/chart" uri="{C3380CC4-5D6E-409C-BE32-E72D297353CC}">
              <c16:uniqueId val="{00000005-5AED-4AE2-9330-4F4CFE6DC5C9}"/>
            </c:ext>
          </c:extLst>
        </c:ser>
        <c:ser>
          <c:idx val="5"/>
          <c:order val="6"/>
          <c:tx>
            <c:v>BAU</c:v>
          </c:tx>
          <c:spPr>
            <a:ln w="28575" cap="rnd">
              <a:solidFill>
                <a:schemeClr val="accent6"/>
              </a:solidFill>
              <a:round/>
            </a:ln>
            <a:effectLst/>
          </c:spPr>
          <c:marker>
            <c:symbol val="none"/>
          </c:marker>
          <c:cat>
            <c:numRef>
              <c:f>'BAU (Diff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(Diff Year)'!$D$22:$Q$22</c:f>
              <c:numCache>
                <c:formatCode>_(* #,##0.00_);_(* \(#,##0.00\);_(* "-"??_);_(@_)</c:formatCode>
                <c:ptCount val="14"/>
                <c:pt idx="0">
                  <c:v>579</c:v>
                </c:pt>
                <c:pt idx="1">
                  <c:v>608.69230769230774</c:v>
                </c:pt>
                <c:pt idx="2">
                  <c:v>638.38461538461547</c:v>
                </c:pt>
                <c:pt idx="3">
                  <c:v>668.07692307692298</c:v>
                </c:pt>
                <c:pt idx="4">
                  <c:v>697.76923076923072</c:v>
                </c:pt>
                <c:pt idx="5">
                  <c:v>727.46153846153845</c:v>
                </c:pt>
                <c:pt idx="6">
                  <c:v>757.15384615384619</c:v>
                </c:pt>
                <c:pt idx="7">
                  <c:v>786.84615384615392</c:v>
                </c:pt>
                <c:pt idx="8">
                  <c:v>816.53846153846143</c:v>
                </c:pt>
                <c:pt idx="9">
                  <c:v>846.23076923076917</c:v>
                </c:pt>
                <c:pt idx="10">
                  <c:v>875.92307692307691</c:v>
                </c:pt>
                <c:pt idx="11">
                  <c:v>905.61538461538464</c:v>
                </c:pt>
                <c:pt idx="12">
                  <c:v>935.30769230769238</c:v>
                </c:pt>
                <c:pt idx="13">
                  <c:v>964.99999999999989</c:v>
                </c:pt>
              </c:numCache>
            </c:numRef>
          </c:val>
          <c:smooth val="0"/>
          <c:extLst>
            <c:ext xmlns:c16="http://schemas.microsoft.com/office/drawing/2014/chart" uri="{C3380CC4-5D6E-409C-BE32-E72D297353CC}">
              <c16:uniqueId val="{00000006-5AED-4AE2-9330-4F4CFE6DC5C9}"/>
            </c:ext>
          </c:extLst>
        </c:ser>
        <c:dLbls>
          <c:showLegendKey val="0"/>
          <c:showVal val="0"/>
          <c:showCatName val="0"/>
          <c:showSerName val="0"/>
          <c:showPercent val="0"/>
          <c:showBubbleSize val="0"/>
        </c:dLbls>
        <c:marker val="1"/>
        <c:smooth val="0"/>
        <c:axId val="306049288"/>
        <c:axId val="306057488"/>
      </c:lineChart>
      <c:catAx>
        <c:axId val="30604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57488"/>
        <c:crosses val="autoZero"/>
        <c:auto val="1"/>
        <c:lblAlgn val="ctr"/>
        <c:lblOffset val="100"/>
        <c:noMultiLvlLbl val="0"/>
      </c:catAx>
      <c:valAx>
        <c:axId val="3060574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4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7"/>
          <c:order val="0"/>
          <c:tx>
            <c:v>Energy</c:v>
          </c:tx>
          <c:spPr>
            <a:solidFill>
              <a:schemeClr val="accent2">
                <a:lumMod val="60000"/>
              </a:schemeClr>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Year)'!$D$23:$Q$23</c:f>
              <c:numCache>
                <c:formatCode>_(* #,##0.00_);_(* \(#,##0.00\);_(* "-"??_);_(@_)</c:formatCode>
                <c:ptCount val="14"/>
                <c:pt idx="0">
                  <c:v>923</c:v>
                </c:pt>
                <c:pt idx="1">
                  <c:v>920</c:v>
                </c:pt>
                <c:pt idx="2">
                  <c:v>917</c:v>
                </c:pt>
                <c:pt idx="3">
                  <c:v>914</c:v>
                </c:pt>
                <c:pt idx="4">
                  <c:v>911</c:v>
                </c:pt>
                <c:pt idx="5">
                  <c:v>908</c:v>
                </c:pt>
                <c:pt idx="6">
                  <c:v>905</c:v>
                </c:pt>
                <c:pt idx="7">
                  <c:v>902</c:v>
                </c:pt>
                <c:pt idx="8">
                  <c:v>899</c:v>
                </c:pt>
                <c:pt idx="9">
                  <c:v>896</c:v>
                </c:pt>
                <c:pt idx="10">
                  <c:v>893</c:v>
                </c:pt>
                <c:pt idx="11">
                  <c:v>890</c:v>
                </c:pt>
                <c:pt idx="12">
                  <c:v>887</c:v>
                </c:pt>
                <c:pt idx="13">
                  <c:v>884</c:v>
                </c:pt>
              </c:numCache>
            </c:numRef>
          </c:val>
          <c:extLst>
            <c:ext xmlns:c16="http://schemas.microsoft.com/office/drawing/2014/chart" uri="{C3380CC4-5D6E-409C-BE32-E72D297353CC}">
              <c16:uniqueId val="{00000000-7ECE-44B2-8BF2-F5B5B785CC5E}"/>
            </c:ext>
          </c:extLst>
        </c:ser>
        <c:ser>
          <c:idx val="0"/>
          <c:order val="1"/>
          <c:tx>
            <c:v>Water</c:v>
          </c:tx>
          <c:spPr>
            <a:solidFill>
              <a:schemeClr val="accent1"/>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Year)'!$D$24:$Q$24</c:f>
              <c:numCache>
                <c:formatCode>_(* #,##0.00_);_(* \(#,##0.00\);_(* "-"??_);_(@_)</c:formatCode>
                <c:ptCount val="14"/>
                <c:pt idx="2">
                  <c:v>60</c:v>
                </c:pt>
                <c:pt idx="3">
                  <c:v>65</c:v>
                </c:pt>
                <c:pt idx="4">
                  <c:v>70</c:v>
                </c:pt>
                <c:pt idx="5">
                  <c:v>75</c:v>
                </c:pt>
                <c:pt idx="6">
                  <c:v>80</c:v>
                </c:pt>
                <c:pt idx="7">
                  <c:v>85</c:v>
                </c:pt>
                <c:pt idx="8">
                  <c:v>90</c:v>
                </c:pt>
                <c:pt idx="9">
                  <c:v>95</c:v>
                </c:pt>
                <c:pt idx="10">
                  <c:v>100</c:v>
                </c:pt>
                <c:pt idx="11">
                  <c:v>105</c:v>
                </c:pt>
                <c:pt idx="12">
                  <c:v>110</c:v>
                </c:pt>
                <c:pt idx="13">
                  <c:v>115</c:v>
                </c:pt>
              </c:numCache>
            </c:numRef>
          </c:val>
          <c:extLst>
            <c:ext xmlns:c16="http://schemas.microsoft.com/office/drawing/2014/chart" uri="{C3380CC4-5D6E-409C-BE32-E72D297353CC}">
              <c16:uniqueId val="{00000001-7ECE-44B2-8BF2-F5B5B785CC5E}"/>
            </c:ext>
          </c:extLst>
        </c:ser>
        <c:ser>
          <c:idx val="1"/>
          <c:order val="2"/>
          <c:tx>
            <c:v>Waste 2</c:v>
          </c:tx>
          <c:spPr>
            <a:solidFill>
              <a:schemeClr val="accent2"/>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Year)'!$D$26:$Q$26</c:f>
              <c:numCache>
                <c:formatCode>_(* #,##0.00_);_(* \(#,##0.00\);_(* "-"??_);_(@_)</c:formatCode>
                <c:ptCount val="14"/>
                <c:pt idx="3">
                  <c:v>44</c:v>
                </c:pt>
                <c:pt idx="4">
                  <c:v>43</c:v>
                </c:pt>
                <c:pt idx="5">
                  <c:v>42</c:v>
                </c:pt>
                <c:pt idx="6">
                  <c:v>41</c:v>
                </c:pt>
                <c:pt idx="7">
                  <c:v>40</c:v>
                </c:pt>
                <c:pt idx="8">
                  <c:v>39</c:v>
                </c:pt>
                <c:pt idx="9">
                  <c:v>38</c:v>
                </c:pt>
                <c:pt idx="10">
                  <c:v>37</c:v>
                </c:pt>
                <c:pt idx="11">
                  <c:v>36</c:v>
                </c:pt>
                <c:pt idx="12">
                  <c:v>35</c:v>
                </c:pt>
                <c:pt idx="13">
                  <c:v>34</c:v>
                </c:pt>
              </c:numCache>
            </c:numRef>
          </c:val>
          <c:extLst>
            <c:ext xmlns:c16="http://schemas.microsoft.com/office/drawing/2014/chart" uri="{C3380CC4-5D6E-409C-BE32-E72D297353CC}">
              <c16:uniqueId val="{00000002-7ECE-44B2-8BF2-F5B5B785CC5E}"/>
            </c:ext>
          </c:extLst>
        </c:ser>
        <c:ser>
          <c:idx val="2"/>
          <c:order val="3"/>
          <c:tx>
            <c:v>Mobility</c:v>
          </c:tx>
          <c:spPr>
            <a:solidFill>
              <a:schemeClr val="accent3"/>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Year)'!$D$28:$Q$28</c:f>
              <c:numCache>
                <c:formatCode>_(* #,##0.00_);_(* \(#,##0.00\);_(* "-"??_);_(@_)</c:formatCode>
                <c:ptCount val="14"/>
                <c:pt idx="4">
                  <c:v>320</c:v>
                </c:pt>
                <c:pt idx="5">
                  <c:v>315</c:v>
                </c:pt>
                <c:pt idx="6">
                  <c:v>310</c:v>
                </c:pt>
                <c:pt idx="7">
                  <c:v>305</c:v>
                </c:pt>
                <c:pt idx="8">
                  <c:v>300</c:v>
                </c:pt>
                <c:pt idx="9">
                  <c:v>295</c:v>
                </c:pt>
                <c:pt idx="10">
                  <c:v>290</c:v>
                </c:pt>
                <c:pt idx="11">
                  <c:v>285</c:v>
                </c:pt>
                <c:pt idx="12">
                  <c:v>280</c:v>
                </c:pt>
                <c:pt idx="13">
                  <c:v>275</c:v>
                </c:pt>
              </c:numCache>
            </c:numRef>
          </c:val>
          <c:extLst>
            <c:ext xmlns:c16="http://schemas.microsoft.com/office/drawing/2014/chart" uri="{C3380CC4-5D6E-409C-BE32-E72D297353CC}">
              <c16:uniqueId val="{00000003-7ECE-44B2-8BF2-F5B5B785CC5E}"/>
            </c:ext>
          </c:extLst>
        </c:ser>
        <c:ser>
          <c:idx val="3"/>
          <c:order val="4"/>
          <c:tx>
            <c:v>Greenery</c:v>
          </c:tx>
          <c:spPr>
            <a:solidFill>
              <a:schemeClr val="accent4"/>
            </a:solidFill>
            <a:ln>
              <a:noFill/>
            </a:ln>
            <a:effectLst/>
          </c:spPr>
          <c:invertIfNegative val="0"/>
          <c:cat>
            <c:numRef>
              <c:f>'Summary (old)'!$D$20:$Q$20</c:f>
              <c:numCache>
                <c:formatCode>General</c:formatCode>
                <c:ptCount val="14"/>
                <c:pt idx="0">
                  <c:v>2015</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numCache>
            </c:numRef>
          </c:cat>
          <c:val>
            <c:numRef>
              <c:f>'BAU (Diff Year)'!$D$27:$Q$27</c:f>
              <c:numCache>
                <c:formatCode>_(* #,##0.00_);_(* \(#,##0.00\);_(* "-"??_);_(@_)</c:formatCode>
                <c:ptCount val="14"/>
                <c:pt idx="0">
                  <c:v>-344</c:v>
                </c:pt>
                <c:pt idx="1">
                  <c:v>-349</c:v>
                </c:pt>
                <c:pt idx="2">
                  <c:v>-354</c:v>
                </c:pt>
                <c:pt idx="3">
                  <c:v>-359</c:v>
                </c:pt>
                <c:pt idx="4">
                  <c:v>-364</c:v>
                </c:pt>
                <c:pt idx="5">
                  <c:v>-369</c:v>
                </c:pt>
                <c:pt idx="6">
                  <c:v>-374</c:v>
                </c:pt>
                <c:pt idx="7">
                  <c:v>-379</c:v>
                </c:pt>
                <c:pt idx="8">
                  <c:v>-384</c:v>
                </c:pt>
                <c:pt idx="9">
                  <c:v>-389</c:v>
                </c:pt>
                <c:pt idx="10">
                  <c:v>-394</c:v>
                </c:pt>
                <c:pt idx="11">
                  <c:v>-399</c:v>
                </c:pt>
                <c:pt idx="12">
                  <c:v>-404</c:v>
                </c:pt>
                <c:pt idx="13">
                  <c:v>-409</c:v>
                </c:pt>
              </c:numCache>
            </c:numRef>
          </c:val>
          <c:extLst>
            <c:ext xmlns:c16="http://schemas.microsoft.com/office/drawing/2014/chart" uri="{C3380CC4-5D6E-409C-BE32-E72D297353CC}">
              <c16:uniqueId val="{00000004-7ECE-44B2-8BF2-F5B5B785CC5E}"/>
            </c:ext>
          </c:extLst>
        </c:ser>
        <c:dLbls>
          <c:showLegendKey val="0"/>
          <c:showVal val="0"/>
          <c:showCatName val="0"/>
          <c:showSerName val="0"/>
          <c:showPercent val="0"/>
          <c:showBubbleSize val="0"/>
        </c:dLbls>
        <c:gapWidth val="219"/>
        <c:overlap val="100"/>
        <c:axId val="306049288"/>
        <c:axId val="306057488"/>
      </c:barChart>
      <c:lineChart>
        <c:grouping val="standard"/>
        <c:varyColors val="0"/>
        <c:ser>
          <c:idx val="4"/>
          <c:order val="5"/>
          <c:tx>
            <c:v>Total Emissions</c:v>
          </c:tx>
          <c:spPr>
            <a:ln w="28575" cap="rnd">
              <a:solidFill>
                <a:schemeClr val="accent5"/>
              </a:solidFill>
              <a:round/>
            </a:ln>
            <a:effectLst/>
          </c:spPr>
          <c:marker>
            <c:symbol val="none"/>
          </c:marker>
          <c:cat>
            <c:numRef>
              <c:f>'BAU (Diff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(Diff Year)'!$D$29:$Q$29</c:f>
              <c:numCache>
                <c:formatCode>_(* #,##0.00_);_(* \(#,##0.00\);_(* "-"??_);_(@_)</c:formatCode>
                <c:ptCount val="14"/>
                <c:pt idx="0">
                  <c:v>579</c:v>
                </c:pt>
                <c:pt idx="1">
                  <c:v>571</c:v>
                </c:pt>
                <c:pt idx="2">
                  <c:v>623</c:v>
                </c:pt>
                <c:pt idx="3">
                  <c:v>664</c:v>
                </c:pt>
                <c:pt idx="4">
                  <c:v>980</c:v>
                </c:pt>
                <c:pt idx="5">
                  <c:v>971</c:v>
                </c:pt>
                <c:pt idx="6">
                  <c:v>962</c:v>
                </c:pt>
                <c:pt idx="7">
                  <c:v>953</c:v>
                </c:pt>
                <c:pt idx="8">
                  <c:v>944</c:v>
                </c:pt>
                <c:pt idx="9">
                  <c:v>935</c:v>
                </c:pt>
                <c:pt idx="10">
                  <c:v>926</c:v>
                </c:pt>
                <c:pt idx="11">
                  <c:v>917</c:v>
                </c:pt>
                <c:pt idx="12">
                  <c:v>908</c:v>
                </c:pt>
                <c:pt idx="13">
                  <c:v>899</c:v>
                </c:pt>
              </c:numCache>
            </c:numRef>
          </c:val>
          <c:smooth val="0"/>
          <c:extLst>
            <c:ext xmlns:c16="http://schemas.microsoft.com/office/drawing/2014/chart" uri="{C3380CC4-5D6E-409C-BE32-E72D297353CC}">
              <c16:uniqueId val="{00000005-7ECE-44B2-8BF2-F5B5B785CC5E}"/>
            </c:ext>
          </c:extLst>
        </c:ser>
        <c:ser>
          <c:idx val="5"/>
          <c:order val="6"/>
          <c:tx>
            <c:v>BAU</c:v>
          </c:tx>
          <c:spPr>
            <a:ln w="28575" cap="rnd">
              <a:solidFill>
                <a:schemeClr val="accent6"/>
              </a:solidFill>
              <a:round/>
            </a:ln>
            <a:effectLst/>
          </c:spPr>
          <c:marker>
            <c:symbol val="none"/>
          </c:marker>
          <c:cat>
            <c:numRef>
              <c:f>'BAU (Diff Year)'!$D$21:$Q$21</c:f>
              <c:numCache>
                <c:formatCode>General</c:formatCode>
                <c:ptCount val="14"/>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numCache>
            </c:numRef>
          </c:cat>
          <c:val>
            <c:numRef>
              <c:f>'BAU (Diff Year)'!$D$22:$Q$22</c:f>
              <c:numCache>
                <c:formatCode>_(* #,##0.00_);_(* \(#,##0.00\);_(* "-"??_);_(@_)</c:formatCode>
                <c:ptCount val="14"/>
                <c:pt idx="0">
                  <c:v>579</c:v>
                </c:pt>
                <c:pt idx="1">
                  <c:v>608.69230769230774</c:v>
                </c:pt>
                <c:pt idx="2">
                  <c:v>638.38461538461547</c:v>
                </c:pt>
                <c:pt idx="3">
                  <c:v>668.07692307692298</c:v>
                </c:pt>
                <c:pt idx="4">
                  <c:v>697.76923076923072</c:v>
                </c:pt>
                <c:pt idx="5">
                  <c:v>727.46153846153845</c:v>
                </c:pt>
                <c:pt idx="6">
                  <c:v>757.15384615384619</c:v>
                </c:pt>
                <c:pt idx="7">
                  <c:v>786.84615384615392</c:v>
                </c:pt>
                <c:pt idx="8">
                  <c:v>816.53846153846143</c:v>
                </c:pt>
                <c:pt idx="9">
                  <c:v>846.23076923076917</c:v>
                </c:pt>
                <c:pt idx="10">
                  <c:v>875.92307692307691</c:v>
                </c:pt>
                <c:pt idx="11">
                  <c:v>905.61538461538464</c:v>
                </c:pt>
                <c:pt idx="12">
                  <c:v>935.30769230769238</c:v>
                </c:pt>
                <c:pt idx="13">
                  <c:v>964.99999999999989</c:v>
                </c:pt>
              </c:numCache>
            </c:numRef>
          </c:val>
          <c:smooth val="0"/>
          <c:extLst>
            <c:ext xmlns:c16="http://schemas.microsoft.com/office/drawing/2014/chart" uri="{C3380CC4-5D6E-409C-BE32-E72D297353CC}">
              <c16:uniqueId val="{00000006-7ECE-44B2-8BF2-F5B5B785CC5E}"/>
            </c:ext>
          </c:extLst>
        </c:ser>
        <c:dLbls>
          <c:showLegendKey val="0"/>
          <c:showVal val="0"/>
          <c:showCatName val="0"/>
          <c:showSerName val="0"/>
          <c:showPercent val="0"/>
          <c:showBubbleSize val="0"/>
        </c:dLbls>
        <c:marker val="1"/>
        <c:smooth val="0"/>
        <c:axId val="306049288"/>
        <c:axId val="306057488"/>
      </c:lineChart>
      <c:catAx>
        <c:axId val="306049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57488"/>
        <c:crosses val="autoZero"/>
        <c:auto val="1"/>
        <c:lblAlgn val="ctr"/>
        <c:lblOffset val="100"/>
        <c:noMultiLvlLbl val="0"/>
      </c:catAx>
      <c:valAx>
        <c:axId val="306057488"/>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6049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r>
              <a:rPr lang="en-MY" sz="1100"/>
              <a:t>ANNUAL ELECTRICITY CONSUMPTION &amp; GHG EMISSIONS</a:t>
            </a:r>
          </a:p>
        </c:rich>
      </c:tx>
      <c:overlay val="0"/>
      <c:spPr>
        <a:noFill/>
        <a:ln>
          <a:noFill/>
        </a:ln>
        <a:effectLst/>
      </c:spPr>
      <c:txPr>
        <a:bodyPr rot="0" spcFirstLastPara="1" vertOverflow="ellipsis" vert="horz" wrap="square" anchor="ctr" anchorCtr="1"/>
        <a:lstStyle/>
        <a:p>
          <a:pPr>
            <a:defRPr sz="11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1"/>
          <c:order val="1"/>
          <c:tx>
            <c:v>Emissions</c:v>
          </c:tx>
          <c:spPr>
            <a:solidFill>
              <a:schemeClr val="accent5"/>
            </a:solidFill>
            <a:ln>
              <a:noFill/>
            </a:ln>
            <a:effectLst/>
          </c:spPr>
          <c:invertIfNegative val="0"/>
          <c:cat>
            <c:numRef>
              <c:f>Energy!$D$15:$I$15</c:f>
              <c:numCache>
                <c:formatCode>General</c:formatCode>
                <c:ptCount val="6"/>
                <c:pt idx="0">
                  <c:v>2019</c:v>
                </c:pt>
                <c:pt idx="1">
                  <c:v>2020</c:v>
                </c:pt>
                <c:pt idx="2">
                  <c:v>2021</c:v>
                </c:pt>
                <c:pt idx="3">
                  <c:v>2022</c:v>
                </c:pt>
                <c:pt idx="4">
                  <c:v>2023</c:v>
                </c:pt>
                <c:pt idx="5">
                  <c:v>2024</c:v>
                </c:pt>
              </c:numCache>
            </c:numRef>
          </c:cat>
          <c:val>
            <c:numRef>
              <c:f>Energy!$D$29:$I$29</c:f>
              <c:numCache>
                <c:formatCode>_(* #,##0.00_);_(* \(#,##0.00\);_(* "-"??_);_(@_)</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8-0EA3-4C8A-B79E-38EA824BF70C}"/>
            </c:ext>
          </c:extLst>
        </c:ser>
        <c:dLbls>
          <c:showLegendKey val="0"/>
          <c:showVal val="0"/>
          <c:showCatName val="0"/>
          <c:showSerName val="0"/>
          <c:showPercent val="0"/>
          <c:showBubbleSize val="0"/>
        </c:dLbls>
        <c:gapWidth val="75"/>
        <c:axId val="488553880"/>
        <c:axId val="488551256"/>
      </c:barChart>
      <c:lineChart>
        <c:grouping val="standard"/>
        <c:varyColors val="0"/>
        <c:ser>
          <c:idx val="0"/>
          <c:order val="0"/>
          <c:tx>
            <c:v>Electricity Consumption</c:v>
          </c:tx>
          <c:spPr>
            <a:ln w="38100" cap="rnd">
              <a:solidFill>
                <a:schemeClr val="accent6"/>
              </a:solidFill>
              <a:round/>
            </a:ln>
            <a:effectLst/>
          </c:spPr>
          <c:marker>
            <c:symbol val="circle"/>
            <c:size val="8"/>
            <c:spPr>
              <a:solidFill>
                <a:schemeClr val="accent6"/>
              </a:solidFill>
              <a:ln>
                <a:noFill/>
              </a:ln>
              <a:effectLst/>
            </c:spPr>
          </c:marker>
          <c:cat>
            <c:numRef>
              <c:f>Energy!$D$15:$I$15</c:f>
              <c:numCache>
                <c:formatCode>General</c:formatCode>
                <c:ptCount val="6"/>
                <c:pt idx="0">
                  <c:v>2019</c:v>
                </c:pt>
                <c:pt idx="1">
                  <c:v>2020</c:v>
                </c:pt>
                <c:pt idx="2">
                  <c:v>2021</c:v>
                </c:pt>
                <c:pt idx="3">
                  <c:v>2022</c:v>
                </c:pt>
                <c:pt idx="4">
                  <c:v>2023</c:v>
                </c:pt>
                <c:pt idx="5">
                  <c:v>2024</c:v>
                </c:pt>
              </c:numCache>
            </c:numRef>
          </c:cat>
          <c:val>
            <c:numRef>
              <c:f>Energy!$D$28:$I$28</c:f>
              <c:numCache>
                <c:formatCode>_(* #,##0.00_);_(* \(#,##0.00\);_(* "-"??_);_(@_)</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7-0EA3-4C8A-B79E-38EA824BF70C}"/>
            </c:ext>
          </c:extLst>
        </c:ser>
        <c:dLbls>
          <c:showLegendKey val="0"/>
          <c:showVal val="0"/>
          <c:showCatName val="0"/>
          <c:showSerName val="0"/>
          <c:showPercent val="0"/>
          <c:showBubbleSize val="0"/>
        </c:dLbls>
        <c:marker val="1"/>
        <c:smooth val="0"/>
        <c:axId val="488562080"/>
        <c:axId val="488558144"/>
      </c:lineChart>
      <c:valAx>
        <c:axId val="4885512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r>
                  <a:rPr lang="en-MY" sz="700" cap="none" baseline="0"/>
                  <a:t>ANNUAL GHG EMISSIONS (t CO2e)</a:t>
                </a:r>
              </a:p>
            </c:rich>
          </c:tx>
          <c:layout>
            <c:manualLayout>
              <c:xMode val="edge"/>
              <c:yMode val="edge"/>
              <c:x val="1.9795224207325098E-2"/>
              <c:y val="0.18678558665353406"/>
            </c:manualLayout>
          </c:layout>
          <c:overlay val="0"/>
          <c:spPr>
            <a:noFill/>
            <a:ln>
              <a:noFill/>
            </a:ln>
            <a:effectLst/>
          </c:spPr>
          <c:txPr>
            <a:bodyPr rot="-5400000" spcFirstLastPara="1" vertOverflow="ellipsis" vert="horz" wrap="square" anchor="ctr" anchorCtr="1"/>
            <a:lstStyle/>
            <a:p>
              <a:pPr>
                <a:defRPr sz="700" b="0" i="0" u="none" strike="noStrike" kern="1200" cap="none"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53880"/>
        <c:crosses val="autoZero"/>
        <c:crossBetween val="between"/>
      </c:valAx>
      <c:catAx>
        <c:axId val="488553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n-US"/>
          </a:p>
        </c:txPr>
        <c:crossAx val="488551256"/>
        <c:crosses val="autoZero"/>
        <c:auto val="1"/>
        <c:lblAlgn val="ctr"/>
        <c:lblOffset val="100"/>
        <c:noMultiLvlLbl val="0"/>
      </c:catAx>
      <c:valAx>
        <c:axId val="488558144"/>
        <c:scaling>
          <c:orientation val="minMax"/>
        </c:scaling>
        <c:delete val="0"/>
        <c:axPos val="r"/>
        <c:title>
          <c:tx>
            <c:rich>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r>
                  <a:rPr lang="en-MY" sz="700" cap="none" baseline="0"/>
                  <a:t>ANNUAL ELECTRICITY CONSMUPTION (MWh)</a:t>
                </a:r>
              </a:p>
            </c:rich>
          </c:tx>
          <c:layout>
            <c:manualLayout>
              <c:xMode val="edge"/>
              <c:yMode val="edge"/>
              <c:x val="0.95921075419284674"/>
              <c:y val="9.647293139365623E-2"/>
            </c:manualLayout>
          </c:layout>
          <c:overlay val="0"/>
          <c:spPr>
            <a:noFill/>
            <a:ln>
              <a:noFill/>
            </a:ln>
            <a:effectLst/>
          </c:spPr>
          <c:txPr>
            <a:bodyPr rot="-5400000" spcFirstLastPara="1" vertOverflow="ellipsis" vert="horz" wrap="square" anchor="ctr" anchorCtr="1"/>
            <a:lstStyle/>
            <a:p>
              <a:pPr>
                <a:defRPr sz="700" b="0" i="0" u="none" strike="noStrike" kern="1200" cap="all" baseline="0">
                  <a:solidFill>
                    <a:schemeClr val="tx1">
                      <a:lumMod val="65000"/>
                      <a:lumOff val="35000"/>
                    </a:schemeClr>
                  </a:solidFill>
                  <a:latin typeface="+mn-lt"/>
                  <a:ea typeface="+mn-ea"/>
                  <a:cs typeface="+mn-cs"/>
                </a:defRPr>
              </a:pPr>
              <a:endParaRPr lang="en-US"/>
            </a:p>
          </c:txPr>
        </c:title>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562080"/>
        <c:crosses val="max"/>
        <c:crossBetween val="between"/>
      </c:valAx>
      <c:catAx>
        <c:axId val="488562080"/>
        <c:scaling>
          <c:orientation val="minMax"/>
        </c:scaling>
        <c:delete val="1"/>
        <c:axPos val="b"/>
        <c:numFmt formatCode="General" sourceLinked="1"/>
        <c:majorTickMark val="out"/>
        <c:minorTickMark val="none"/>
        <c:tickLblPos val="nextTo"/>
        <c:crossAx val="48855814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Radio" checked="Checked" firstButton="1" fmlaLink="$C$29"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276225</xdr:colOff>
      <xdr:row>0</xdr:row>
      <xdr:rowOff>104775</xdr:rowOff>
    </xdr:from>
    <xdr:to>
      <xdr:col>1</xdr:col>
      <xdr:colOff>400050</xdr:colOff>
      <xdr:row>2</xdr:row>
      <xdr:rowOff>123825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4775"/>
          <a:ext cx="819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489857</xdr:colOff>
      <xdr:row>29</xdr:row>
      <xdr:rowOff>14286</xdr:rowOff>
    </xdr:from>
    <xdr:to>
      <xdr:col>17</xdr:col>
      <xdr:colOff>136071</xdr:colOff>
      <xdr:row>49</xdr:row>
      <xdr:rowOff>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50</xdr:row>
      <xdr:rowOff>0</xdr:rowOff>
    </xdr:from>
    <xdr:to>
      <xdr:col>17</xdr:col>
      <xdr:colOff>340179</xdr:colOff>
      <xdr:row>69</xdr:row>
      <xdr:rowOff>176214</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62279</xdr:colOff>
      <xdr:row>36</xdr:row>
      <xdr:rowOff>41031</xdr:rowOff>
    </xdr:from>
    <xdr:to>
      <xdr:col>8</xdr:col>
      <xdr:colOff>657225</xdr:colOff>
      <xdr:row>44</xdr:row>
      <xdr:rowOff>152400</xdr:rowOff>
    </xdr:to>
    <xdr:graphicFrame macro="">
      <xdr:nvGraphicFramePr>
        <xdr:cNvPr id="3" name="Chart 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44</xdr:row>
      <xdr:rowOff>161925</xdr:rowOff>
    </xdr:from>
    <xdr:to>
      <xdr:col>8</xdr:col>
      <xdr:colOff>668991</xdr:colOff>
      <xdr:row>51</xdr:row>
      <xdr:rowOff>139513</xdr:rowOff>
    </xdr:to>
    <xdr:grpSp>
      <xdr:nvGrpSpPr>
        <xdr:cNvPr id="4" name="Group 3">
          <a:extLst>
            <a:ext uri="{FF2B5EF4-FFF2-40B4-BE49-F238E27FC236}">
              <a16:creationId xmlns:a16="http://schemas.microsoft.com/office/drawing/2014/main" id="{00000000-0008-0000-0A00-000004000000}"/>
            </a:ext>
          </a:extLst>
        </xdr:cNvPr>
        <xdr:cNvGrpSpPr/>
      </xdr:nvGrpSpPr>
      <xdr:grpSpPr>
        <a:xfrm>
          <a:off x="85725" y="8374592"/>
          <a:ext cx="6573433" cy="1311088"/>
          <a:chOff x="63500" y="7639050"/>
          <a:chExt cx="6432550" cy="1301750"/>
        </a:xfrm>
      </xdr:grpSpPr>
      <xdr:grpSp>
        <xdr:nvGrpSpPr>
          <xdr:cNvPr id="5" name="Group 4">
            <a:extLst>
              <a:ext uri="{FF2B5EF4-FFF2-40B4-BE49-F238E27FC236}">
                <a16:creationId xmlns:a16="http://schemas.microsoft.com/office/drawing/2014/main" id="{00000000-0008-0000-0A00-000005000000}"/>
              </a:ext>
            </a:extLst>
          </xdr:cNvPr>
          <xdr:cNvGrpSpPr/>
        </xdr:nvGrpSpPr>
        <xdr:grpSpPr>
          <a:xfrm>
            <a:off x="63500" y="7639050"/>
            <a:ext cx="6432550" cy="1079500"/>
            <a:chOff x="63500" y="7639050"/>
            <a:chExt cx="6432550" cy="1079500"/>
          </a:xfrm>
        </xdr:grpSpPr>
        <xdr:grpSp>
          <xdr:nvGrpSpPr>
            <xdr:cNvPr id="10" name="Group 9">
              <a:extLst>
                <a:ext uri="{FF2B5EF4-FFF2-40B4-BE49-F238E27FC236}">
                  <a16:creationId xmlns:a16="http://schemas.microsoft.com/office/drawing/2014/main" id="{00000000-0008-0000-0A00-00000A000000}"/>
                </a:ext>
              </a:extLst>
            </xdr:cNvPr>
            <xdr:cNvGrpSpPr/>
          </xdr:nvGrpSpPr>
          <xdr:grpSpPr>
            <a:xfrm>
              <a:off x="63500" y="7639050"/>
              <a:ext cx="6432550" cy="857250"/>
              <a:chOff x="50800" y="8020050"/>
              <a:chExt cx="6432550" cy="857250"/>
            </a:xfrm>
          </xdr:grpSpPr>
          <xdr:grpSp>
            <xdr:nvGrpSpPr>
              <xdr:cNvPr id="15" name="Group 14">
                <a:extLst>
                  <a:ext uri="{FF2B5EF4-FFF2-40B4-BE49-F238E27FC236}">
                    <a16:creationId xmlns:a16="http://schemas.microsoft.com/office/drawing/2014/main" id="{00000000-0008-0000-0A00-00000F000000}"/>
                  </a:ext>
                </a:extLst>
              </xdr:cNvPr>
              <xdr:cNvGrpSpPr/>
            </xdr:nvGrpSpPr>
            <xdr:grpSpPr>
              <a:xfrm>
                <a:off x="50800" y="8020050"/>
                <a:ext cx="6432550" cy="228600"/>
                <a:chOff x="50800" y="8020050"/>
                <a:chExt cx="6432550" cy="228600"/>
              </a:xfrm>
            </xdr:grpSpPr>
            <xdr:sp macro="" textlink="">
              <xdr:nvSpPr>
                <xdr:cNvPr id="20" name="Rectangle 19">
                  <a:extLst>
                    <a:ext uri="{FF2B5EF4-FFF2-40B4-BE49-F238E27FC236}">
                      <a16:creationId xmlns:a16="http://schemas.microsoft.com/office/drawing/2014/main" id="{00000000-0008-0000-0A00-000014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21" name="Rectangle 20">
                  <a:extLst>
                    <a:ext uri="{FF2B5EF4-FFF2-40B4-BE49-F238E27FC236}">
                      <a16:creationId xmlns:a16="http://schemas.microsoft.com/office/drawing/2014/main" id="{00000000-0008-0000-0A00-000015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2" name="Rectangle 21">
                  <a:extLst>
                    <a:ext uri="{FF2B5EF4-FFF2-40B4-BE49-F238E27FC236}">
                      <a16:creationId xmlns:a16="http://schemas.microsoft.com/office/drawing/2014/main" id="{00000000-0008-0000-0A00-000016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6" name="Group 15">
                <a:extLst>
                  <a:ext uri="{FF2B5EF4-FFF2-40B4-BE49-F238E27FC236}">
                    <a16:creationId xmlns:a16="http://schemas.microsoft.com/office/drawing/2014/main" id="{00000000-0008-0000-0A00-000010000000}"/>
                  </a:ext>
                </a:extLst>
              </xdr:cNvPr>
              <xdr:cNvGrpSpPr/>
            </xdr:nvGrpSpPr>
            <xdr:grpSpPr>
              <a:xfrm>
                <a:off x="50800" y="8248650"/>
                <a:ext cx="6432550" cy="628650"/>
                <a:chOff x="50800" y="8020050"/>
                <a:chExt cx="6432550" cy="228600"/>
              </a:xfrm>
            </xdr:grpSpPr>
            <xdr:sp macro="" textlink="">
              <xdr:nvSpPr>
                <xdr:cNvPr id="17" name="Rectangle 16">
                  <a:extLst>
                    <a:ext uri="{FF2B5EF4-FFF2-40B4-BE49-F238E27FC236}">
                      <a16:creationId xmlns:a16="http://schemas.microsoft.com/office/drawing/2014/main" id="{00000000-0008-0000-0A00-000011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8" name="Rectangle 17">
                  <a:extLst>
                    <a:ext uri="{FF2B5EF4-FFF2-40B4-BE49-F238E27FC236}">
                      <a16:creationId xmlns:a16="http://schemas.microsoft.com/office/drawing/2014/main" id="{00000000-0008-0000-0A00-000012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9" name="Rectangle 18">
                  <a:extLst>
                    <a:ext uri="{FF2B5EF4-FFF2-40B4-BE49-F238E27FC236}">
                      <a16:creationId xmlns:a16="http://schemas.microsoft.com/office/drawing/2014/main" id="{00000000-0008-0000-0A00-000013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11" name="Group 10">
              <a:extLst>
                <a:ext uri="{FF2B5EF4-FFF2-40B4-BE49-F238E27FC236}">
                  <a16:creationId xmlns:a16="http://schemas.microsoft.com/office/drawing/2014/main" id="{00000000-0008-0000-0A00-00000B000000}"/>
                </a:ext>
              </a:extLst>
            </xdr:cNvPr>
            <xdr:cNvGrpSpPr/>
          </xdr:nvGrpSpPr>
          <xdr:grpSpPr>
            <a:xfrm>
              <a:off x="63500" y="8489950"/>
              <a:ext cx="6432550" cy="228600"/>
              <a:chOff x="50800" y="8020050"/>
              <a:chExt cx="6432550" cy="228600"/>
            </a:xfrm>
          </xdr:grpSpPr>
          <xdr:sp macro="" textlink="">
            <xdr:nvSpPr>
              <xdr:cNvPr id="12" name="Rectangle 11">
                <a:extLst>
                  <a:ext uri="{FF2B5EF4-FFF2-40B4-BE49-F238E27FC236}">
                    <a16:creationId xmlns:a16="http://schemas.microsoft.com/office/drawing/2014/main" id="{00000000-0008-0000-0A00-00000C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3" name="Rectangle 12">
                <a:extLst>
                  <a:ext uri="{FF2B5EF4-FFF2-40B4-BE49-F238E27FC236}">
                    <a16:creationId xmlns:a16="http://schemas.microsoft.com/office/drawing/2014/main" id="{00000000-0008-0000-0A00-00000D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4" name="Rectangle 13">
                <a:extLst>
                  <a:ext uri="{FF2B5EF4-FFF2-40B4-BE49-F238E27FC236}">
                    <a16:creationId xmlns:a16="http://schemas.microsoft.com/office/drawing/2014/main" id="{00000000-0008-0000-0A00-00000E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6" name="Group 5">
            <a:extLst>
              <a:ext uri="{FF2B5EF4-FFF2-40B4-BE49-F238E27FC236}">
                <a16:creationId xmlns:a16="http://schemas.microsoft.com/office/drawing/2014/main" id="{00000000-0008-0000-0A00-000006000000}"/>
              </a:ext>
            </a:extLst>
          </xdr:cNvPr>
          <xdr:cNvGrpSpPr/>
        </xdr:nvGrpSpPr>
        <xdr:grpSpPr>
          <a:xfrm>
            <a:off x="63500" y="8718550"/>
            <a:ext cx="6432550" cy="222250"/>
            <a:chOff x="50800" y="8020050"/>
            <a:chExt cx="6432550" cy="228600"/>
          </a:xfrm>
        </xdr:grpSpPr>
        <xdr:sp macro="" textlink="">
          <xdr:nvSpPr>
            <xdr:cNvPr id="7" name="Rectangle 6">
              <a:extLst>
                <a:ext uri="{FF2B5EF4-FFF2-40B4-BE49-F238E27FC236}">
                  <a16:creationId xmlns:a16="http://schemas.microsoft.com/office/drawing/2014/main" id="{00000000-0008-0000-0A00-000007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8" name="Rectangle 7">
              <a:extLst>
                <a:ext uri="{FF2B5EF4-FFF2-40B4-BE49-F238E27FC236}">
                  <a16:creationId xmlns:a16="http://schemas.microsoft.com/office/drawing/2014/main" id="{00000000-0008-0000-0A00-000008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9" name="Rectangle 8">
              <a:extLst>
                <a:ext uri="{FF2B5EF4-FFF2-40B4-BE49-F238E27FC236}">
                  <a16:creationId xmlns:a16="http://schemas.microsoft.com/office/drawing/2014/main" id="{00000000-0008-0000-0A00-000009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104775</xdr:rowOff>
    </xdr:from>
    <xdr:to>
      <xdr:col>1</xdr:col>
      <xdr:colOff>400050</xdr:colOff>
      <xdr:row>2</xdr:row>
      <xdr:rowOff>123825</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4775"/>
          <a:ext cx="7715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489857</xdr:colOff>
      <xdr:row>30</xdr:row>
      <xdr:rowOff>14286</xdr:rowOff>
    </xdr:from>
    <xdr:to>
      <xdr:col>17</xdr:col>
      <xdr:colOff>136071</xdr:colOff>
      <xdr:row>50</xdr:row>
      <xdr:rowOff>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52</xdr:row>
      <xdr:rowOff>0</xdr:rowOff>
    </xdr:from>
    <xdr:to>
      <xdr:col>17</xdr:col>
      <xdr:colOff>293914</xdr:colOff>
      <xdr:row>71</xdr:row>
      <xdr:rowOff>176214</xdr:rowOff>
    </xdr:to>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66675</xdr:colOff>
      <xdr:row>30</xdr:row>
      <xdr:rowOff>161925</xdr:rowOff>
    </xdr:from>
    <xdr:to>
      <xdr:col>10</xdr:col>
      <xdr:colOff>104775</xdr:colOff>
      <xdr:row>32</xdr:row>
      <xdr:rowOff>123825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2009775" y="6076950"/>
          <a:ext cx="557212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Same Baseline year for each element, consider population changes.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63197</xdr:colOff>
      <xdr:row>3</xdr:row>
      <xdr:rowOff>116864</xdr:rowOff>
    </xdr:from>
    <xdr:to>
      <xdr:col>8</xdr:col>
      <xdr:colOff>814917</xdr:colOff>
      <xdr:row>9</xdr:row>
      <xdr:rowOff>43595</xdr:rowOff>
    </xdr:to>
    <xdr:sp macro="" textlink="">
      <xdr:nvSpPr>
        <xdr:cNvPr id="21" name="Rectangle 20">
          <a:extLst>
            <a:ext uri="{FF2B5EF4-FFF2-40B4-BE49-F238E27FC236}">
              <a16:creationId xmlns:a16="http://schemas.microsoft.com/office/drawing/2014/main" id="{00000000-0008-0000-0200-000015000000}"/>
            </a:ext>
          </a:extLst>
        </xdr:cNvPr>
        <xdr:cNvSpPr/>
      </xdr:nvSpPr>
      <xdr:spPr>
        <a:xfrm>
          <a:off x="63197" y="688364"/>
          <a:ext cx="7302803" cy="1069731"/>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0"/>
            </a:spcAft>
          </a:pPr>
          <a:r>
            <a:rPr lang="en-MY" sz="1050" b="1">
              <a:solidFill>
                <a:srgbClr val="333333"/>
              </a:solidFill>
              <a:effectLst/>
              <a:ea typeface="Calibri" panose="020F0502020204030204" pitchFamily="34" charset="0"/>
              <a:cs typeface="Times New Roman" panose="02020603050405020304" pitchFamily="18" charset="0"/>
            </a:rPr>
            <a:t>USER GUIDE:</a:t>
          </a:r>
        </a:p>
        <a:p>
          <a:pPr algn="ctr">
            <a:lnSpc>
              <a:spcPct val="115000"/>
            </a:lnSpc>
            <a:spcAft>
              <a:spcPts val="0"/>
            </a:spcAft>
          </a:pPr>
          <a:r>
            <a:rPr lang="en-MY" sz="1050">
              <a:solidFill>
                <a:srgbClr val="333333"/>
              </a:solidFill>
              <a:effectLst/>
              <a:ea typeface="Calibri" panose="020F0502020204030204" pitchFamily="34" charset="0"/>
              <a:cs typeface="Times New Roman" panose="02020603050405020304" pitchFamily="18" charset="0"/>
            </a:rPr>
            <a:t>This data file will be used to support Local Authorities, Universities and Other Users in calculating the greenhouse gas emissions according to the requirements of the Low Carbon Cities 2030 Challenge (LCC2030C). </a:t>
          </a:r>
        </a:p>
        <a:p>
          <a:pPr algn="ctr">
            <a:lnSpc>
              <a:spcPct val="115000"/>
            </a:lnSpc>
            <a:spcAft>
              <a:spcPts val="0"/>
            </a:spcAft>
          </a:pPr>
          <a:r>
            <a:rPr lang="en-MY" sz="1050">
              <a:solidFill>
                <a:srgbClr val="333333"/>
              </a:solidFill>
              <a:effectLst/>
              <a:ea typeface="Calibri" panose="020F0502020204030204" pitchFamily="34" charset="0"/>
              <a:cs typeface="Times New Roman" panose="02020603050405020304" pitchFamily="18" charset="0"/>
            </a:rPr>
            <a:t>The output from this file will be used in the Provisional and Diamond Report. This data file will also be used as the main reference document during the Provisional &amp; Diamond Audit.</a:t>
          </a:r>
        </a:p>
      </xdr:txBody>
    </xdr:sp>
    <xdr:clientData/>
  </xdr:twoCellAnchor>
  <xdr:twoCellAnchor>
    <xdr:from>
      <xdr:col>0</xdr:col>
      <xdr:colOff>42333</xdr:colOff>
      <xdr:row>46</xdr:row>
      <xdr:rowOff>124880</xdr:rowOff>
    </xdr:from>
    <xdr:to>
      <xdr:col>5</xdr:col>
      <xdr:colOff>16201</xdr:colOff>
      <xdr:row>61</xdr:row>
      <xdr:rowOff>38097</xdr:rowOff>
    </xdr:to>
    <xdr:graphicFrame macro="">
      <xdr:nvGraphicFramePr>
        <xdr:cNvPr id="22" name="Chart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19049</xdr:colOff>
      <xdr:row>0</xdr:row>
      <xdr:rowOff>29633</xdr:rowOff>
    </xdr:from>
    <xdr:to>
      <xdr:col>8</xdr:col>
      <xdr:colOff>836083</xdr:colOff>
      <xdr:row>3</xdr:row>
      <xdr:rowOff>61383</xdr:rowOff>
    </xdr:to>
    <xdr:grpSp>
      <xdr:nvGrpSpPr>
        <xdr:cNvPr id="37" name="Group 36">
          <a:extLst>
            <a:ext uri="{FF2B5EF4-FFF2-40B4-BE49-F238E27FC236}">
              <a16:creationId xmlns:a16="http://schemas.microsoft.com/office/drawing/2014/main" id="{00000000-0008-0000-0200-000025000000}"/>
            </a:ext>
          </a:extLst>
        </xdr:cNvPr>
        <xdr:cNvGrpSpPr/>
      </xdr:nvGrpSpPr>
      <xdr:grpSpPr>
        <a:xfrm>
          <a:off x="19049" y="29633"/>
          <a:ext cx="7368117" cy="603250"/>
          <a:chOff x="0" y="0"/>
          <a:chExt cx="5714987" cy="600707"/>
        </a:xfrm>
      </xdr:grpSpPr>
      <xdr:grpSp>
        <xdr:nvGrpSpPr>
          <xdr:cNvPr id="38" name="Group 37">
            <a:extLst>
              <a:ext uri="{FF2B5EF4-FFF2-40B4-BE49-F238E27FC236}">
                <a16:creationId xmlns:a16="http://schemas.microsoft.com/office/drawing/2014/main" id="{00000000-0008-0000-0200-000026000000}"/>
              </a:ext>
            </a:extLst>
          </xdr:cNvPr>
          <xdr:cNvGrpSpPr/>
        </xdr:nvGrpSpPr>
        <xdr:grpSpPr>
          <a:xfrm>
            <a:off x="0" y="0"/>
            <a:ext cx="3471454" cy="600707"/>
            <a:chOff x="0" y="0"/>
            <a:chExt cx="3708742" cy="600707"/>
          </a:xfrm>
        </xdr:grpSpPr>
        <xdr:sp macro="" textlink="">
          <xdr:nvSpPr>
            <xdr:cNvPr id="49" name="Rectangle 48">
              <a:extLst>
                <a:ext uri="{FF2B5EF4-FFF2-40B4-BE49-F238E27FC236}">
                  <a16:creationId xmlns:a16="http://schemas.microsoft.com/office/drawing/2014/main" id="{00000000-0008-0000-0200-000031000000}"/>
                </a:ext>
              </a:extLst>
            </xdr:cNvPr>
            <xdr:cNvSpPr/>
          </xdr:nvSpPr>
          <xdr:spPr>
            <a:xfrm>
              <a:off x="0" y="0"/>
              <a:ext cx="880045" cy="60070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p>
          </xdr:txBody>
        </xdr:sp>
        <xdr:sp macro="" textlink="">
          <xdr:nvSpPr>
            <xdr:cNvPr id="48" name="Rectangle 47">
              <a:extLst>
                <a:ext uri="{FF2B5EF4-FFF2-40B4-BE49-F238E27FC236}">
                  <a16:creationId xmlns:a16="http://schemas.microsoft.com/office/drawing/2014/main" id="{00000000-0008-0000-0200-000030000000}"/>
                </a:ext>
              </a:extLst>
            </xdr:cNvPr>
            <xdr:cNvSpPr/>
          </xdr:nvSpPr>
          <xdr:spPr>
            <a:xfrm>
              <a:off x="880102" y="0"/>
              <a:ext cx="2828640" cy="600707"/>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15000"/>
                </a:lnSpc>
                <a:spcAft>
                  <a:spcPts val="0"/>
                </a:spcAft>
              </a:pPr>
              <a:r>
                <a:rPr lang="en-MY" sz="1400" b="1">
                  <a:solidFill>
                    <a:srgbClr val="000000"/>
                  </a:solidFill>
                  <a:effectLst/>
                  <a:latin typeface="Arial" panose="020B0604020202020204" pitchFamily="34" charset="0"/>
                  <a:ea typeface="Calibri" panose="020F0502020204030204" pitchFamily="34" charset="0"/>
                  <a:cs typeface="Times New Roman" panose="02020603050405020304" pitchFamily="18" charset="0"/>
                </a:rPr>
                <a:t>LCC 2030 CHALLENGE </a:t>
              </a:r>
              <a:endParaRPr lang="en-MY" sz="1100">
                <a:solidFill>
                  <a:srgbClr val="333333"/>
                </a:solidFill>
                <a:effectLst/>
                <a:ea typeface="Calibri" panose="020F0502020204030204" pitchFamily="34" charset="0"/>
                <a:cs typeface="Times New Roman" panose="02020603050405020304" pitchFamily="18" charset="0"/>
              </a:endParaRPr>
            </a:p>
            <a:p>
              <a:pPr algn="ctr">
                <a:lnSpc>
                  <a:spcPct val="115000"/>
                </a:lnSpc>
                <a:spcAft>
                  <a:spcPts val="0"/>
                </a:spcAft>
              </a:pPr>
              <a:r>
                <a:rPr lang="en-MY" sz="1400" b="1">
                  <a:solidFill>
                    <a:srgbClr val="000000"/>
                  </a:solidFill>
                  <a:effectLst/>
                  <a:latin typeface="Arial" panose="020B0604020202020204" pitchFamily="34" charset="0"/>
                  <a:ea typeface="Calibri" panose="020F0502020204030204" pitchFamily="34" charset="0"/>
                  <a:cs typeface="Times New Roman" panose="02020603050405020304" pitchFamily="18" charset="0"/>
                </a:rPr>
                <a:t>DATA FILE (LCC PARTNER)</a:t>
              </a:r>
              <a:endParaRPr lang="en-MY" sz="1100">
                <a:solidFill>
                  <a:srgbClr val="333333"/>
                </a:solidFill>
                <a:effectLst/>
                <a:ea typeface="Calibri" panose="020F0502020204030204" pitchFamily="34" charset="0"/>
                <a:cs typeface="Times New Roman" panose="02020603050405020304" pitchFamily="18" charset="0"/>
              </a:endParaRPr>
            </a:p>
          </xdr:txBody>
        </xdr:sp>
      </xdr:grpSp>
      <xdr:grpSp>
        <xdr:nvGrpSpPr>
          <xdr:cNvPr id="39" name="Group 38">
            <a:extLst>
              <a:ext uri="{FF2B5EF4-FFF2-40B4-BE49-F238E27FC236}">
                <a16:creationId xmlns:a16="http://schemas.microsoft.com/office/drawing/2014/main" id="{00000000-0008-0000-0200-000027000000}"/>
              </a:ext>
            </a:extLst>
          </xdr:cNvPr>
          <xdr:cNvGrpSpPr/>
        </xdr:nvGrpSpPr>
        <xdr:grpSpPr>
          <a:xfrm>
            <a:off x="3471635" y="0"/>
            <a:ext cx="864247" cy="600075"/>
            <a:chOff x="3471635" y="0"/>
            <a:chExt cx="917160" cy="514350"/>
          </a:xfrm>
        </xdr:grpSpPr>
        <xdr:sp macro="" textlink="">
          <xdr:nvSpPr>
            <xdr:cNvPr id="44" name="Rectangle 43">
              <a:extLst>
                <a:ext uri="{FF2B5EF4-FFF2-40B4-BE49-F238E27FC236}">
                  <a16:creationId xmlns:a16="http://schemas.microsoft.com/office/drawing/2014/main" id="{00000000-0008-0000-0200-00002C000000}"/>
                </a:ext>
              </a:extLst>
            </xdr:cNvPr>
            <xdr:cNvSpPr/>
          </xdr:nvSpPr>
          <xdr:spPr>
            <a:xfrm>
              <a:off x="3471635" y="0"/>
              <a:ext cx="917160"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REG. NO. </a:t>
              </a:r>
              <a:endParaRPr lang="en-MY" sz="1100">
                <a:solidFill>
                  <a:srgbClr val="333333"/>
                </a:solidFill>
                <a:effectLst/>
                <a:ea typeface="Calibri" panose="020F0502020204030204" pitchFamily="34" charset="0"/>
                <a:cs typeface="Times New Roman" panose="02020603050405020304" pitchFamily="18" charset="0"/>
              </a:endParaRPr>
            </a:p>
          </xdr:txBody>
        </xdr:sp>
        <xdr:sp macro="" textlink="">
          <xdr:nvSpPr>
            <xdr:cNvPr id="45" name="Rectangle 44">
              <a:extLst>
                <a:ext uri="{FF2B5EF4-FFF2-40B4-BE49-F238E27FC236}">
                  <a16:creationId xmlns:a16="http://schemas.microsoft.com/office/drawing/2014/main" id="{00000000-0008-0000-0200-00002D000000}"/>
                </a:ext>
              </a:extLst>
            </xdr:cNvPr>
            <xdr:cNvSpPr/>
          </xdr:nvSpPr>
          <xdr:spPr>
            <a:xfrm>
              <a:off x="3471635" y="171450"/>
              <a:ext cx="917160"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REVISION</a:t>
              </a:r>
              <a:endParaRPr lang="en-MY" sz="1100">
                <a:solidFill>
                  <a:srgbClr val="333333"/>
                </a:solidFill>
                <a:effectLst/>
                <a:ea typeface="Calibri" panose="020F0502020204030204" pitchFamily="34" charset="0"/>
                <a:cs typeface="Times New Roman" panose="02020603050405020304" pitchFamily="18" charset="0"/>
              </a:endParaRPr>
            </a:p>
          </xdr:txBody>
        </xdr:sp>
        <xdr:sp macro="" textlink="">
          <xdr:nvSpPr>
            <xdr:cNvPr id="46" name="Rectangle 45">
              <a:extLst>
                <a:ext uri="{FF2B5EF4-FFF2-40B4-BE49-F238E27FC236}">
                  <a16:creationId xmlns:a16="http://schemas.microsoft.com/office/drawing/2014/main" id="{00000000-0008-0000-0200-00002E000000}"/>
                </a:ext>
              </a:extLst>
            </xdr:cNvPr>
            <xdr:cNvSpPr/>
          </xdr:nvSpPr>
          <xdr:spPr>
            <a:xfrm>
              <a:off x="3471635" y="342901"/>
              <a:ext cx="917160"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DATE</a:t>
              </a:r>
              <a:endParaRPr lang="en-MY" sz="1100">
                <a:solidFill>
                  <a:srgbClr val="333333"/>
                </a:solidFill>
                <a:effectLst/>
                <a:ea typeface="Calibri" panose="020F0502020204030204" pitchFamily="34" charset="0"/>
                <a:cs typeface="Times New Roman" panose="02020603050405020304" pitchFamily="18" charset="0"/>
              </a:endParaRPr>
            </a:p>
          </xdr:txBody>
        </xdr:sp>
      </xdr:grpSp>
      <xdr:grpSp>
        <xdr:nvGrpSpPr>
          <xdr:cNvPr id="40" name="Group 39">
            <a:extLst>
              <a:ext uri="{FF2B5EF4-FFF2-40B4-BE49-F238E27FC236}">
                <a16:creationId xmlns:a16="http://schemas.microsoft.com/office/drawing/2014/main" id="{00000000-0008-0000-0200-000028000000}"/>
              </a:ext>
            </a:extLst>
          </xdr:cNvPr>
          <xdr:cNvGrpSpPr/>
        </xdr:nvGrpSpPr>
        <xdr:grpSpPr>
          <a:xfrm>
            <a:off x="4336905" y="0"/>
            <a:ext cx="1378082" cy="599654"/>
            <a:chOff x="4336905" y="0"/>
            <a:chExt cx="955476" cy="513989"/>
          </a:xfrm>
        </xdr:grpSpPr>
        <xdr:sp macro="" textlink="">
          <xdr:nvSpPr>
            <xdr:cNvPr id="41" name="Rectangle 40">
              <a:extLst>
                <a:ext uri="{FF2B5EF4-FFF2-40B4-BE49-F238E27FC236}">
                  <a16:creationId xmlns:a16="http://schemas.microsoft.com/office/drawing/2014/main" id="{00000000-0008-0000-0200-000029000000}"/>
                </a:ext>
              </a:extLst>
            </xdr:cNvPr>
            <xdr:cNvSpPr/>
          </xdr:nvSpPr>
          <xdr:spPr>
            <a:xfrm>
              <a:off x="4336905" y="0"/>
              <a:ext cx="955476"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rgbClr val="000000"/>
                  </a:solidFill>
                  <a:effectLst/>
                  <a:latin typeface="Arial" panose="020B0604020202020204" pitchFamily="34" charset="0"/>
                  <a:ea typeface="Calibri" panose="020F0502020204030204" pitchFamily="34" charset="0"/>
                  <a:cs typeface="Times New Roman" panose="02020603050405020304" pitchFamily="18" charset="0"/>
                </a:rPr>
                <a:t>MGTC/DC/REC/LCC-012</a:t>
              </a:r>
              <a:endParaRPr lang="en-MY" sz="1100">
                <a:solidFill>
                  <a:srgbClr val="333333"/>
                </a:solidFill>
                <a:effectLst/>
                <a:ea typeface="Calibri" panose="020F0502020204030204" pitchFamily="34" charset="0"/>
                <a:cs typeface="Times New Roman" panose="02020603050405020304" pitchFamily="18" charset="0"/>
              </a:endParaRPr>
            </a:p>
          </xdr:txBody>
        </xdr:sp>
        <xdr:sp macro="" textlink="">
          <xdr:nvSpPr>
            <xdr:cNvPr id="42" name="Rectangle 41">
              <a:extLst>
                <a:ext uri="{FF2B5EF4-FFF2-40B4-BE49-F238E27FC236}">
                  <a16:creationId xmlns:a16="http://schemas.microsoft.com/office/drawing/2014/main" id="{00000000-0008-0000-0200-00002A000000}"/>
                </a:ext>
              </a:extLst>
            </xdr:cNvPr>
            <xdr:cNvSpPr/>
          </xdr:nvSpPr>
          <xdr:spPr>
            <a:xfrm>
              <a:off x="4336906" y="171270"/>
              <a:ext cx="955475"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ysClr val="windowText" lastClr="000000"/>
                  </a:solidFill>
                  <a:effectLst/>
                  <a:latin typeface="Arial" panose="020B0604020202020204" pitchFamily="34" charset="0"/>
                  <a:ea typeface="Calibri" panose="020F0502020204030204" pitchFamily="34" charset="0"/>
                  <a:cs typeface="Times New Roman" panose="02020603050405020304" pitchFamily="18" charset="0"/>
                </a:rPr>
                <a:t>1</a:t>
              </a:r>
              <a:endParaRPr lang="en-MY" sz="1100">
                <a:solidFill>
                  <a:sysClr val="windowText" lastClr="000000"/>
                </a:solidFill>
                <a:effectLst/>
                <a:ea typeface="Calibri" panose="020F0502020204030204" pitchFamily="34" charset="0"/>
                <a:cs typeface="Times New Roman" panose="02020603050405020304" pitchFamily="18" charset="0"/>
              </a:endParaRPr>
            </a:p>
          </xdr:txBody>
        </xdr:sp>
        <xdr:sp macro="" textlink="">
          <xdr:nvSpPr>
            <xdr:cNvPr id="43" name="Rectangle 42">
              <a:extLst>
                <a:ext uri="{FF2B5EF4-FFF2-40B4-BE49-F238E27FC236}">
                  <a16:creationId xmlns:a16="http://schemas.microsoft.com/office/drawing/2014/main" id="{00000000-0008-0000-0200-00002B000000}"/>
                </a:ext>
              </a:extLst>
            </xdr:cNvPr>
            <xdr:cNvSpPr/>
          </xdr:nvSpPr>
          <xdr:spPr>
            <a:xfrm>
              <a:off x="4336906" y="342540"/>
              <a:ext cx="955475" cy="17144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Aft>
                  <a:spcPts val="1000"/>
                </a:spcAft>
              </a:pPr>
              <a:r>
                <a:rPr lang="en-MY" sz="800">
                  <a:solidFill>
                    <a:sysClr val="windowText" lastClr="000000"/>
                  </a:solidFill>
                  <a:effectLst/>
                  <a:latin typeface="Arial" panose="020B0604020202020204" pitchFamily="34" charset="0"/>
                  <a:ea typeface="Calibri" panose="020F0502020204030204" pitchFamily="34" charset="0"/>
                  <a:cs typeface="Times New Roman" panose="02020603050405020304" pitchFamily="18" charset="0"/>
                </a:rPr>
                <a:t>09/06/2022</a:t>
              </a:r>
              <a:endParaRPr lang="en-MY" sz="1100">
                <a:solidFill>
                  <a:sysClr val="windowText" lastClr="000000"/>
                </a:solidFill>
                <a:effectLst/>
                <a:ea typeface="Calibri" panose="020F0502020204030204" pitchFamily="34" charset="0"/>
                <a:cs typeface="Times New Roman" panose="02020603050405020304" pitchFamily="18" charset="0"/>
              </a:endParaRPr>
            </a:p>
          </xdr:txBody>
        </xdr:sp>
      </xdr:grpSp>
    </xdr:grpSp>
    <xdr:clientData/>
  </xdr:twoCellAnchor>
  <xdr:twoCellAnchor>
    <xdr:from>
      <xdr:col>5</xdr:col>
      <xdr:colOff>87262</xdr:colOff>
      <xdr:row>46</xdr:row>
      <xdr:rowOff>128583</xdr:rowOff>
    </xdr:from>
    <xdr:to>
      <xdr:col>8</xdr:col>
      <xdr:colOff>785669</xdr:colOff>
      <xdr:row>61</xdr:row>
      <xdr:rowOff>47711</xdr:rowOff>
    </xdr:to>
    <xdr:graphicFrame macro="">
      <xdr:nvGraphicFramePr>
        <xdr:cNvPr id="51" name="Chart 50">
          <a:extLst>
            <a:ext uri="{FF2B5EF4-FFF2-40B4-BE49-F238E27FC236}">
              <a16:creationId xmlns:a16="http://schemas.microsoft.com/office/drawing/2014/main" id="{00000000-0008-0000-0200-00003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571500</xdr:colOff>
          <xdr:row>27</xdr:row>
          <xdr:rowOff>161925</xdr:rowOff>
        </xdr:from>
        <xdr:to>
          <xdr:col>0</xdr:col>
          <xdr:colOff>790575</xdr:colOff>
          <xdr:row>30</xdr:row>
          <xdr:rowOff>38100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29</xdr:row>
          <xdr:rowOff>161925</xdr:rowOff>
        </xdr:from>
        <xdr:to>
          <xdr:col>0</xdr:col>
          <xdr:colOff>790575</xdr:colOff>
          <xdr:row>31</xdr:row>
          <xdr:rowOff>38100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146049</xdr:colOff>
      <xdr:row>0</xdr:row>
      <xdr:rowOff>114300</xdr:rowOff>
    </xdr:from>
    <xdr:to>
      <xdr:col>1</xdr:col>
      <xdr:colOff>107102</xdr:colOff>
      <xdr:row>2</xdr:row>
      <xdr:rowOff>179705</xdr:rowOff>
    </xdr:to>
    <xdr:pic>
      <xdr:nvPicPr>
        <xdr:cNvPr id="23" name="Google Shape;61;p1">
          <a:extLst>
            <a:ext uri="{FF2B5EF4-FFF2-40B4-BE49-F238E27FC236}">
              <a16:creationId xmlns:a16="http://schemas.microsoft.com/office/drawing/2014/main" id="{00000000-0008-0000-0200-000017000000}"/>
            </a:ext>
          </a:extLst>
        </xdr:cNvPr>
        <xdr:cNvPicPr/>
      </xdr:nvPicPr>
      <xdr:blipFill rotWithShape="1">
        <a:blip xmlns:r="http://schemas.openxmlformats.org/officeDocument/2006/relationships" r:embed="rId3">
          <a:alphaModFix/>
        </a:blip>
        <a:srcRect l="43231"/>
        <a:stretch/>
      </xdr:blipFill>
      <xdr:spPr bwMode="auto">
        <a:xfrm>
          <a:off x="146049" y="114300"/>
          <a:ext cx="775970" cy="446405"/>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27519</xdr:colOff>
      <xdr:row>61</xdr:row>
      <xdr:rowOff>74069</xdr:rowOff>
    </xdr:from>
    <xdr:to>
      <xdr:col>8</xdr:col>
      <xdr:colOff>789518</xdr:colOff>
      <xdr:row>67</xdr:row>
      <xdr:rowOff>110063</xdr:rowOff>
    </xdr:to>
    <xdr:grpSp>
      <xdr:nvGrpSpPr>
        <xdr:cNvPr id="20" name="Group 19">
          <a:extLst>
            <a:ext uri="{FF2B5EF4-FFF2-40B4-BE49-F238E27FC236}">
              <a16:creationId xmlns:a16="http://schemas.microsoft.com/office/drawing/2014/main" id="{00000000-0008-0000-0200-000014000000}"/>
            </a:ext>
          </a:extLst>
        </xdr:cNvPr>
        <xdr:cNvGrpSpPr/>
      </xdr:nvGrpSpPr>
      <xdr:grpSpPr>
        <a:xfrm>
          <a:off x="27519" y="10540986"/>
          <a:ext cx="7313082" cy="1178994"/>
          <a:chOff x="63500" y="7639050"/>
          <a:chExt cx="6432550" cy="1423823"/>
        </a:xfrm>
      </xdr:grpSpPr>
      <xdr:grpSp>
        <xdr:nvGrpSpPr>
          <xdr:cNvPr id="24" name="Group 23">
            <a:extLst>
              <a:ext uri="{FF2B5EF4-FFF2-40B4-BE49-F238E27FC236}">
                <a16:creationId xmlns:a16="http://schemas.microsoft.com/office/drawing/2014/main" id="{00000000-0008-0000-0200-000018000000}"/>
              </a:ext>
            </a:extLst>
          </xdr:cNvPr>
          <xdr:cNvGrpSpPr/>
        </xdr:nvGrpSpPr>
        <xdr:grpSpPr>
          <a:xfrm>
            <a:off x="63500" y="7639050"/>
            <a:ext cx="6432550" cy="1134232"/>
            <a:chOff x="63500" y="7639050"/>
            <a:chExt cx="6432550" cy="1134232"/>
          </a:xfrm>
        </xdr:grpSpPr>
        <xdr:grpSp>
          <xdr:nvGrpSpPr>
            <xdr:cNvPr id="29" name="Group 28">
              <a:extLst>
                <a:ext uri="{FF2B5EF4-FFF2-40B4-BE49-F238E27FC236}">
                  <a16:creationId xmlns:a16="http://schemas.microsoft.com/office/drawing/2014/main" id="{00000000-0008-0000-0200-00001D000000}"/>
                </a:ext>
              </a:extLst>
            </xdr:cNvPr>
            <xdr:cNvGrpSpPr/>
          </xdr:nvGrpSpPr>
          <xdr:grpSpPr>
            <a:xfrm>
              <a:off x="63500" y="7639050"/>
              <a:ext cx="6432550" cy="857250"/>
              <a:chOff x="50800" y="8020050"/>
              <a:chExt cx="6432550" cy="857250"/>
            </a:xfrm>
          </xdr:grpSpPr>
          <xdr:grpSp>
            <xdr:nvGrpSpPr>
              <xdr:cNvPr id="34" name="Group 33">
                <a:extLst>
                  <a:ext uri="{FF2B5EF4-FFF2-40B4-BE49-F238E27FC236}">
                    <a16:creationId xmlns:a16="http://schemas.microsoft.com/office/drawing/2014/main" id="{00000000-0008-0000-0200-000022000000}"/>
                  </a:ext>
                </a:extLst>
              </xdr:cNvPr>
              <xdr:cNvGrpSpPr/>
            </xdr:nvGrpSpPr>
            <xdr:grpSpPr>
              <a:xfrm>
                <a:off x="50800" y="8020050"/>
                <a:ext cx="6432550" cy="228600"/>
                <a:chOff x="50800" y="8020050"/>
                <a:chExt cx="6432550" cy="228600"/>
              </a:xfrm>
            </xdr:grpSpPr>
            <xdr:sp macro="" textlink="">
              <xdr:nvSpPr>
                <xdr:cNvPr id="52" name="Rectangle 51">
                  <a:extLst>
                    <a:ext uri="{FF2B5EF4-FFF2-40B4-BE49-F238E27FC236}">
                      <a16:creationId xmlns:a16="http://schemas.microsoft.com/office/drawing/2014/main" id="{00000000-0008-0000-0200-000034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53" name="Rectangle 52">
                  <a:extLst>
                    <a:ext uri="{FF2B5EF4-FFF2-40B4-BE49-F238E27FC236}">
                      <a16:creationId xmlns:a16="http://schemas.microsoft.com/office/drawing/2014/main" id="{00000000-0008-0000-0200-000035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54" name="Rectangle 53">
                  <a:extLst>
                    <a:ext uri="{FF2B5EF4-FFF2-40B4-BE49-F238E27FC236}">
                      <a16:creationId xmlns:a16="http://schemas.microsoft.com/office/drawing/2014/main" id="{00000000-0008-0000-0200-000036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35" name="Group 34">
                <a:extLst>
                  <a:ext uri="{FF2B5EF4-FFF2-40B4-BE49-F238E27FC236}">
                    <a16:creationId xmlns:a16="http://schemas.microsoft.com/office/drawing/2014/main" id="{00000000-0008-0000-0200-000023000000}"/>
                  </a:ext>
                </a:extLst>
              </xdr:cNvPr>
              <xdr:cNvGrpSpPr/>
            </xdr:nvGrpSpPr>
            <xdr:grpSpPr>
              <a:xfrm>
                <a:off x="50800" y="8248650"/>
                <a:ext cx="6432550" cy="628650"/>
                <a:chOff x="50800" y="8020050"/>
                <a:chExt cx="6432550" cy="228600"/>
              </a:xfrm>
            </xdr:grpSpPr>
            <xdr:sp macro="" textlink="">
              <xdr:nvSpPr>
                <xdr:cNvPr id="36" name="Rectangle 35">
                  <a:extLst>
                    <a:ext uri="{FF2B5EF4-FFF2-40B4-BE49-F238E27FC236}">
                      <a16:creationId xmlns:a16="http://schemas.microsoft.com/office/drawing/2014/main" id="{00000000-0008-0000-0200-000024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47" name="Rectangle 46">
                  <a:extLst>
                    <a:ext uri="{FF2B5EF4-FFF2-40B4-BE49-F238E27FC236}">
                      <a16:creationId xmlns:a16="http://schemas.microsoft.com/office/drawing/2014/main" id="{00000000-0008-0000-0200-00002F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50" name="Rectangle 49">
                  <a:extLst>
                    <a:ext uri="{FF2B5EF4-FFF2-40B4-BE49-F238E27FC236}">
                      <a16:creationId xmlns:a16="http://schemas.microsoft.com/office/drawing/2014/main" id="{00000000-0008-0000-0200-000032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30" name="Group 29">
              <a:extLst>
                <a:ext uri="{FF2B5EF4-FFF2-40B4-BE49-F238E27FC236}">
                  <a16:creationId xmlns:a16="http://schemas.microsoft.com/office/drawing/2014/main" id="{00000000-0008-0000-0200-00001E000000}"/>
                </a:ext>
              </a:extLst>
            </xdr:cNvPr>
            <xdr:cNvGrpSpPr/>
          </xdr:nvGrpSpPr>
          <xdr:grpSpPr>
            <a:xfrm>
              <a:off x="63500" y="8489949"/>
              <a:ext cx="6432550" cy="283333"/>
              <a:chOff x="50800" y="8020049"/>
              <a:chExt cx="6432550" cy="283333"/>
            </a:xfrm>
          </xdr:grpSpPr>
          <xdr:sp macro="" textlink="">
            <xdr:nvSpPr>
              <xdr:cNvPr id="31" name="Rectangle 30">
                <a:extLst>
                  <a:ext uri="{FF2B5EF4-FFF2-40B4-BE49-F238E27FC236}">
                    <a16:creationId xmlns:a16="http://schemas.microsoft.com/office/drawing/2014/main" id="{00000000-0008-0000-0200-00001F000000}"/>
                  </a:ext>
                </a:extLst>
              </xdr:cNvPr>
              <xdr:cNvSpPr/>
            </xdr:nvSpPr>
            <xdr:spPr>
              <a:xfrm>
                <a:off x="50800" y="8020049"/>
                <a:ext cx="2146300" cy="28333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32" name="Rectangle 31">
                <a:extLst>
                  <a:ext uri="{FF2B5EF4-FFF2-40B4-BE49-F238E27FC236}">
                    <a16:creationId xmlns:a16="http://schemas.microsoft.com/office/drawing/2014/main" id="{00000000-0008-0000-0200-000020000000}"/>
                  </a:ext>
                </a:extLst>
              </xdr:cNvPr>
              <xdr:cNvSpPr/>
            </xdr:nvSpPr>
            <xdr:spPr>
              <a:xfrm>
                <a:off x="2197100" y="8020050"/>
                <a:ext cx="2146300" cy="28333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33" name="Rectangle 32">
                <a:extLst>
                  <a:ext uri="{FF2B5EF4-FFF2-40B4-BE49-F238E27FC236}">
                    <a16:creationId xmlns:a16="http://schemas.microsoft.com/office/drawing/2014/main" id="{00000000-0008-0000-0200-000021000000}"/>
                  </a:ext>
                </a:extLst>
              </xdr:cNvPr>
              <xdr:cNvSpPr/>
            </xdr:nvSpPr>
            <xdr:spPr>
              <a:xfrm>
                <a:off x="4337050" y="8020050"/>
                <a:ext cx="2146300" cy="28333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25" name="Group 24">
            <a:extLst>
              <a:ext uri="{FF2B5EF4-FFF2-40B4-BE49-F238E27FC236}">
                <a16:creationId xmlns:a16="http://schemas.microsoft.com/office/drawing/2014/main" id="{00000000-0008-0000-0200-000019000000}"/>
              </a:ext>
            </a:extLst>
          </xdr:cNvPr>
          <xdr:cNvGrpSpPr/>
        </xdr:nvGrpSpPr>
        <xdr:grpSpPr>
          <a:xfrm>
            <a:off x="63500" y="8778882"/>
            <a:ext cx="6432550" cy="283991"/>
            <a:chOff x="50800" y="8082106"/>
            <a:chExt cx="6432550" cy="292105"/>
          </a:xfrm>
        </xdr:grpSpPr>
        <xdr:sp macro="" textlink="">
          <xdr:nvSpPr>
            <xdr:cNvPr id="26" name="Rectangle 25">
              <a:extLst>
                <a:ext uri="{FF2B5EF4-FFF2-40B4-BE49-F238E27FC236}">
                  <a16:creationId xmlns:a16="http://schemas.microsoft.com/office/drawing/2014/main" id="{00000000-0008-0000-0200-00001A000000}"/>
                </a:ext>
              </a:extLst>
            </xdr:cNvPr>
            <xdr:cNvSpPr/>
          </xdr:nvSpPr>
          <xdr:spPr>
            <a:xfrm>
              <a:off x="50800" y="8082107"/>
              <a:ext cx="2146300" cy="292102"/>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27" name="Rectangle 26">
              <a:extLst>
                <a:ext uri="{FF2B5EF4-FFF2-40B4-BE49-F238E27FC236}">
                  <a16:creationId xmlns:a16="http://schemas.microsoft.com/office/drawing/2014/main" id="{00000000-0008-0000-0200-00001B000000}"/>
                </a:ext>
              </a:extLst>
            </xdr:cNvPr>
            <xdr:cNvSpPr/>
          </xdr:nvSpPr>
          <xdr:spPr>
            <a:xfrm>
              <a:off x="2197100" y="8082107"/>
              <a:ext cx="2146300" cy="292104"/>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28" name="Rectangle 27">
              <a:extLst>
                <a:ext uri="{FF2B5EF4-FFF2-40B4-BE49-F238E27FC236}">
                  <a16:creationId xmlns:a16="http://schemas.microsoft.com/office/drawing/2014/main" id="{00000000-0008-0000-0200-00001C000000}"/>
                </a:ext>
              </a:extLst>
            </xdr:cNvPr>
            <xdr:cNvSpPr/>
          </xdr:nvSpPr>
          <xdr:spPr>
            <a:xfrm>
              <a:off x="4337050" y="8082106"/>
              <a:ext cx="2146300" cy="292101"/>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276225</xdr:colOff>
      <xdr:row>0</xdr:row>
      <xdr:rowOff>104775</xdr:rowOff>
    </xdr:from>
    <xdr:to>
      <xdr:col>1</xdr:col>
      <xdr:colOff>400050</xdr:colOff>
      <xdr:row>2</xdr:row>
      <xdr:rowOff>123825</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104775"/>
          <a:ext cx="819150"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489857</xdr:colOff>
      <xdr:row>30</xdr:row>
      <xdr:rowOff>14286</xdr:rowOff>
    </xdr:from>
    <xdr:to>
      <xdr:col>17</xdr:col>
      <xdr:colOff>136071</xdr:colOff>
      <xdr:row>50</xdr:row>
      <xdr:rowOff>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52</xdr:row>
      <xdr:rowOff>0</xdr:rowOff>
    </xdr:from>
    <xdr:to>
      <xdr:col>17</xdr:col>
      <xdr:colOff>293914</xdr:colOff>
      <xdr:row>71</xdr:row>
      <xdr:rowOff>176214</xdr:rowOff>
    </xdr:to>
    <xdr:graphicFrame macro="">
      <xdr:nvGraphicFramePr>
        <xdr:cNvPr id="5" name="Chart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66675</xdr:colOff>
      <xdr:row>30</xdr:row>
      <xdr:rowOff>161925</xdr:rowOff>
    </xdr:from>
    <xdr:to>
      <xdr:col>10</xdr:col>
      <xdr:colOff>104775</xdr:colOff>
      <xdr:row>32</xdr:row>
      <xdr:rowOff>123825</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2009775" y="6076950"/>
          <a:ext cx="557212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Different Baseline year for each element, consider population changes.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32846</xdr:colOff>
      <xdr:row>37</xdr:row>
      <xdr:rowOff>23358</xdr:rowOff>
    </xdr:from>
    <xdr:to>
      <xdr:col>7</xdr:col>
      <xdr:colOff>752475</xdr:colOff>
      <xdr:row>45</xdr:row>
      <xdr:rowOff>100543</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52916</xdr:colOff>
      <xdr:row>45</xdr:row>
      <xdr:rowOff>2</xdr:rowOff>
    </xdr:from>
    <xdr:to>
      <xdr:col>7</xdr:col>
      <xdr:colOff>813671</xdr:colOff>
      <xdr:row>50</xdr:row>
      <xdr:rowOff>189266</xdr:rowOff>
    </xdr:to>
    <xdr:grpSp>
      <xdr:nvGrpSpPr>
        <xdr:cNvPr id="22" name="Group 21">
          <a:extLst>
            <a:ext uri="{FF2B5EF4-FFF2-40B4-BE49-F238E27FC236}">
              <a16:creationId xmlns:a16="http://schemas.microsoft.com/office/drawing/2014/main" id="{00000000-0008-0000-0500-000016000000}"/>
            </a:ext>
          </a:extLst>
        </xdr:cNvPr>
        <xdr:cNvGrpSpPr/>
      </xdr:nvGrpSpPr>
      <xdr:grpSpPr>
        <a:xfrm>
          <a:off x="52916" y="8524877"/>
          <a:ext cx="6690068" cy="1141764"/>
          <a:chOff x="63500" y="7639050"/>
          <a:chExt cx="6432550" cy="1301750"/>
        </a:xfrm>
      </xdr:grpSpPr>
      <xdr:grpSp>
        <xdr:nvGrpSpPr>
          <xdr:cNvPr id="23" name="Group 22">
            <a:extLst>
              <a:ext uri="{FF2B5EF4-FFF2-40B4-BE49-F238E27FC236}">
                <a16:creationId xmlns:a16="http://schemas.microsoft.com/office/drawing/2014/main" id="{00000000-0008-0000-0500-000017000000}"/>
              </a:ext>
            </a:extLst>
          </xdr:cNvPr>
          <xdr:cNvGrpSpPr/>
        </xdr:nvGrpSpPr>
        <xdr:grpSpPr>
          <a:xfrm>
            <a:off x="63500" y="7639050"/>
            <a:ext cx="6432550" cy="1079500"/>
            <a:chOff x="63500" y="7639050"/>
            <a:chExt cx="6432550" cy="1079500"/>
          </a:xfrm>
        </xdr:grpSpPr>
        <xdr:grpSp>
          <xdr:nvGrpSpPr>
            <xdr:cNvPr id="28" name="Group 27">
              <a:extLst>
                <a:ext uri="{FF2B5EF4-FFF2-40B4-BE49-F238E27FC236}">
                  <a16:creationId xmlns:a16="http://schemas.microsoft.com/office/drawing/2014/main" id="{00000000-0008-0000-0500-00001C000000}"/>
                </a:ext>
              </a:extLst>
            </xdr:cNvPr>
            <xdr:cNvGrpSpPr/>
          </xdr:nvGrpSpPr>
          <xdr:grpSpPr>
            <a:xfrm>
              <a:off x="63500" y="7639050"/>
              <a:ext cx="6432550" cy="857250"/>
              <a:chOff x="50800" y="8020050"/>
              <a:chExt cx="6432550" cy="857250"/>
            </a:xfrm>
          </xdr:grpSpPr>
          <xdr:grpSp>
            <xdr:nvGrpSpPr>
              <xdr:cNvPr id="33" name="Group 32">
                <a:extLst>
                  <a:ext uri="{FF2B5EF4-FFF2-40B4-BE49-F238E27FC236}">
                    <a16:creationId xmlns:a16="http://schemas.microsoft.com/office/drawing/2014/main" id="{00000000-0008-0000-0500-000021000000}"/>
                  </a:ext>
                </a:extLst>
              </xdr:cNvPr>
              <xdr:cNvGrpSpPr/>
            </xdr:nvGrpSpPr>
            <xdr:grpSpPr>
              <a:xfrm>
                <a:off x="50800" y="8020050"/>
                <a:ext cx="6432550" cy="228600"/>
                <a:chOff x="50800" y="8020050"/>
                <a:chExt cx="6432550" cy="228600"/>
              </a:xfrm>
            </xdr:grpSpPr>
            <xdr:sp macro="" textlink="">
              <xdr:nvSpPr>
                <xdr:cNvPr id="38" name="Rectangle 37">
                  <a:extLst>
                    <a:ext uri="{FF2B5EF4-FFF2-40B4-BE49-F238E27FC236}">
                      <a16:creationId xmlns:a16="http://schemas.microsoft.com/office/drawing/2014/main" id="{00000000-0008-0000-0500-000026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39" name="Rectangle 38">
                  <a:extLst>
                    <a:ext uri="{FF2B5EF4-FFF2-40B4-BE49-F238E27FC236}">
                      <a16:creationId xmlns:a16="http://schemas.microsoft.com/office/drawing/2014/main" id="{00000000-0008-0000-0500-000027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40" name="Rectangle 39">
                  <a:extLst>
                    <a:ext uri="{FF2B5EF4-FFF2-40B4-BE49-F238E27FC236}">
                      <a16:creationId xmlns:a16="http://schemas.microsoft.com/office/drawing/2014/main" id="{00000000-0008-0000-0500-000028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34" name="Group 33">
                <a:extLst>
                  <a:ext uri="{FF2B5EF4-FFF2-40B4-BE49-F238E27FC236}">
                    <a16:creationId xmlns:a16="http://schemas.microsoft.com/office/drawing/2014/main" id="{00000000-0008-0000-0500-000022000000}"/>
                  </a:ext>
                </a:extLst>
              </xdr:cNvPr>
              <xdr:cNvGrpSpPr/>
            </xdr:nvGrpSpPr>
            <xdr:grpSpPr>
              <a:xfrm>
                <a:off x="50800" y="8248650"/>
                <a:ext cx="6432550" cy="628650"/>
                <a:chOff x="50800" y="8020050"/>
                <a:chExt cx="6432550" cy="228600"/>
              </a:xfrm>
            </xdr:grpSpPr>
            <xdr:sp macro="" textlink="">
              <xdr:nvSpPr>
                <xdr:cNvPr id="35" name="Rectangle 34">
                  <a:extLst>
                    <a:ext uri="{FF2B5EF4-FFF2-40B4-BE49-F238E27FC236}">
                      <a16:creationId xmlns:a16="http://schemas.microsoft.com/office/drawing/2014/main" id="{00000000-0008-0000-0500-000023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36" name="Rectangle 35">
                  <a:extLst>
                    <a:ext uri="{FF2B5EF4-FFF2-40B4-BE49-F238E27FC236}">
                      <a16:creationId xmlns:a16="http://schemas.microsoft.com/office/drawing/2014/main" id="{00000000-0008-0000-0500-000024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37" name="Rectangle 36">
                  <a:extLst>
                    <a:ext uri="{FF2B5EF4-FFF2-40B4-BE49-F238E27FC236}">
                      <a16:creationId xmlns:a16="http://schemas.microsoft.com/office/drawing/2014/main" id="{00000000-0008-0000-0500-000025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29" name="Group 28">
              <a:extLst>
                <a:ext uri="{FF2B5EF4-FFF2-40B4-BE49-F238E27FC236}">
                  <a16:creationId xmlns:a16="http://schemas.microsoft.com/office/drawing/2014/main" id="{00000000-0008-0000-0500-00001D000000}"/>
                </a:ext>
              </a:extLst>
            </xdr:cNvPr>
            <xdr:cNvGrpSpPr/>
          </xdr:nvGrpSpPr>
          <xdr:grpSpPr>
            <a:xfrm>
              <a:off x="63500" y="8489950"/>
              <a:ext cx="6432550" cy="228600"/>
              <a:chOff x="50800" y="8020050"/>
              <a:chExt cx="6432550" cy="228600"/>
            </a:xfrm>
          </xdr:grpSpPr>
          <xdr:sp macro="" textlink="">
            <xdr:nvSpPr>
              <xdr:cNvPr id="30" name="Rectangle 29">
                <a:extLst>
                  <a:ext uri="{FF2B5EF4-FFF2-40B4-BE49-F238E27FC236}">
                    <a16:creationId xmlns:a16="http://schemas.microsoft.com/office/drawing/2014/main" id="{00000000-0008-0000-0500-00001E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31" name="Rectangle 30">
                <a:extLst>
                  <a:ext uri="{FF2B5EF4-FFF2-40B4-BE49-F238E27FC236}">
                    <a16:creationId xmlns:a16="http://schemas.microsoft.com/office/drawing/2014/main" id="{00000000-0008-0000-0500-00001F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32" name="Rectangle 31">
                <a:extLst>
                  <a:ext uri="{FF2B5EF4-FFF2-40B4-BE49-F238E27FC236}">
                    <a16:creationId xmlns:a16="http://schemas.microsoft.com/office/drawing/2014/main" id="{00000000-0008-0000-0500-000020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24" name="Group 23">
            <a:extLst>
              <a:ext uri="{FF2B5EF4-FFF2-40B4-BE49-F238E27FC236}">
                <a16:creationId xmlns:a16="http://schemas.microsoft.com/office/drawing/2014/main" id="{00000000-0008-0000-0500-000018000000}"/>
              </a:ext>
            </a:extLst>
          </xdr:cNvPr>
          <xdr:cNvGrpSpPr/>
        </xdr:nvGrpSpPr>
        <xdr:grpSpPr>
          <a:xfrm>
            <a:off x="63500" y="8718550"/>
            <a:ext cx="6432550" cy="222250"/>
            <a:chOff x="50800" y="8020050"/>
            <a:chExt cx="6432550" cy="228600"/>
          </a:xfrm>
        </xdr:grpSpPr>
        <xdr:sp macro="" textlink="">
          <xdr:nvSpPr>
            <xdr:cNvPr id="25" name="Rectangle 24">
              <a:extLst>
                <a:ext uri="{FF2B5EF4-FFF2-40B4-BE49-F238E27FC236}">
                  <a16:creationId xmlns:a16="http://schemas.microsoft.com/office/drawing/2014/main" id="{00000000-0008-0000-0500-000019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26" name="Rectangle 25">
              <a:extLst>
                <a:ext uri="{FF2B5EF4-FFF2-40B4-BE49-F238E27FC236}">
                  <a16:creationId xmlns:a16="http://schemas.microsoft.com/office/drawing/2014/main" id="{00000000-0008-0000-0500-00001A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27" name="Rectangle 26">
              <a:extLst>
                <a:ext uri="{FF2B5EF4-FFF2-40B4-BE49-F238E27FC236}">
                  <a16:creationId xmlns:a16="http://schemas.microsoft.com/office/drawing/2014/main" id="{00000000-0008-0000-0500-00001B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32846</xdr:colOff>
      <xdr:row>34</xdr:row>
      <xdr:rowOff>32072</xdr:rowOff>
    </xdr:from>
    <xdr:to>
      <xdr:col>7</xdr:col>
      <xdr:colOff>838201</xdr:colOff>
      <xdr:row>45</xdr:row>
      <xdr:rowOff>0</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100853</xdr:colOff>
      <xdr:row>45</xdr:row>
      <xdr:rowOff>11204</xdr:rowOff>
    </xdr:from>
    <xdr:to>
      <xdr:col>7</xdr:col>
      <xdr:colOff>818029</xdr:colOff>
      <xdr:row>51</xdr:row>
      <xdr:rowOff>179292</xdr:rowOff>
    </xdr:to>
    <xdr:grpSp>
      <xdr:nvGrpSpPr>
        <xdr:cNvPr id="3" name="Group 2">
          <a:extLst>
            <a:ext uri="{FF2B5EF4-FFF2-40B4-BE49-F238E27FC236}">
              <a16:creationId xmlns:a16="http://schemas.microsoft.com/office/drawing/2014/main" id="{00000000-0008-0000-0600-000003000000}"/>
            </a:ext>
          </a:extLst>
        </xdr:cNvPr>
        <xdr:cNvGrpSpPr/>
      </xdr:nvGrpSpPr>
      <xdr:grpSpPr>
        <a:xfrm>
          <a:off x="100853" y="8494057"/>
          <a:ext cx="6555441" cy="1311088"/>
          <a:chOff x="63500" y="7639050"/>
          <a:chExt cx="6432550" cy="1301750"/>
        </a:xfrm>
      </xdr:grpSpPr>
      <xdr:grpSp>
        <xdr:nvGrpSpPr>
          <xdr:cNvPr id="4" name="Group 3">
            <a:extLst>
              <a:ext uri="{FF2B5EF4-FFF2-40B4-BE49-F238E27FC236}">
                <a16:creationId xmlns:a16="http://schemas.microsoft.com/office/drawing/2014/main" id="{00000000-0008-0000-0600-000004000000}"/>
              </a:ext>
            </a:extLst>
          </xdr:cNvPr>
          <xdr:cNvGrpSpPr/>
        </xdr:nvGrpSpPr>
        <xdr:grpSpPr>
          <a:xfrm>
            <a:off x="63500" y="7639050"/>
            <a:ext cx="6432550" cy="1079500"/>
            <a:chOff x="63500" y="7639050"/>
            <a:chExt cx="6432550" cy="1079500"/>
          </a:xfrm>
        </xdr:grpSpPr>
        <xdr:grpSp>
          <xdr:nvGrpSpPr>
            <xdr:cNvPr id="9" name="Group 8">
              <a:extLst>
                <a:ext uri="{FF2B5EF4-FFF2-40B4-BE49-F238E27FC236}">
                  <a16:creationId xmlns:a16="http://schemas.microsoft.com/office/drawing/2014/main" id="{00000000-0008-0000-0600-000009000000}"/>
                </a:ext>
              </a:extLst>
            </xdr:cNvPr>
            <xdr:cNvGrpSpPr/>
          </xdr:nvGrpSpPr>
          <xdr:grpSpPr>
            <a:xfrm>
              <a:off x="63500" y="7639050"/>
              <a:ext cx="6432550" cy="857250"/>
              <a:chOff x="50800" y="8020050"/>
              <a:chExt cx="6432550" cy="857250"/>
            </a:xfrm>
          </xdr:grpSpPr>
          <xdr:grpSp>
            <xdr:nvGrpSpPr>
              <xdr:cNvPr id="14" name="Group 13">
                <a:extLst>
                  <a:ext uri="{FF2B5EF4-FFF2-40B4-BE49-F238E27FC236}">
                    <a16:creationId xmlns:a16="http://schemas.microsoft.com/office/drawing/2014/main" id="{00000000-0008-0000-0600-00000E000000}"/>
                  </a:ext>
                </a:extLst>
              </xdr:cNvPr>
              <xdr:cNvGrpSpPr/>
            </xdr:nvGrpSpPr>
            <xdr:grpSpPr>
              <a:xfrm>
                <a:off x="50800" y="8020050"/>
                <a:ext cx="6432550" cy="228600"/>
                <a:chOff x="50800" y="8020050"/>
                <a:chExt cx="6432550" cy="228600"/>
              </a:xfrm>
            </xdr:grpSpPr>
            <xdr:sp macro="" textlink="">
              <xdr:nvSpPr>
                <xdr:cNvPr id="19" name="Rectangle 18">
                  <a:extLst>
                    <a:ext uri="{FF2B5EF4-FFF2-40B4-BE49-F238E27FC236}">
                      <a16:creationId xmlns:a16="http://schemas.microsoft.com/office/drawing/2014/main" id="{00000000-0008-0000-0600-000013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20" name="Rectangle 19">
                  <a:extLst>
                    <a:ext uri="{FF2B5EF4-FFF2-40B4-BE49-F238E27FC236}">
                      <a16:creationId xmlns:a16="http://schemas.microsoft.com/office/drawing/2014/main" id="{00000000-0008-0000-0600-000014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1" name="Rectangle 20">
                  <a:extLst>
                    <a:ext uri="{FF2B5EF4-FFF2-40B4-BE49-F238E27FC236}">
                      <a16:creationId xmlns:a16="http://schemas.microsoft.com/office/drawing/2014/main" id="{00000000-0008-0000-0600-000015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5" name="Group 14">
                <a:extLst>
                  <a:ext uri="{FF2B5EF4-FFF2-40B4-BE49-F238E27FC236}">
                    <a16:creationId xmlns:a16="http://schemas.microsoft.com/office/drawing/2014/main" id="{00000000-0008-0000-0600-00000F000000}"/>
                  </a:ext>
                </a:extLst>
              </xdr:cNvPr>
              <xdr:cNvGrpSpPr/>
            </xdr:nvGrpSpPr>
            <xdr:grpSpPr>
              <a:xfrm>
                <a:off x="50800" y="8248650"/>
                <a:ext cx="6432550" cy="628650"/>
                <a:chOff x="50800" y="8020050"/>
                <a:chExt cx="6432550" cy="228600"/>
              </a:xfrm>
            </xdr:grpSpPr>
            <xdr:sp macro="" textlink="">
              <xdr:nvSpPr>
                <xdr:cNvPr id="16" name="Rectangle 15">
                  <a:extLst>
                    <a:ext uri="{FF2B5EF4-FFF2-40B4-BE49-F238E27FC236}">
                      <a16:creationId xmlns:a16="http://schemas.microsoft.com/office/drawing/2014/main" id="{00000000-0008-0000-0600-000010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00000000-0008-0000-0600-000011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8" name="Rectangle 17">
                  <a:extLst>
                    <a:ext uri="{FF2B5EF4-FFF2-40B4-BE49-F238E27FC236}">
                      <a16:creationId xmlns:a16="http://schemas.microsoft.com/office/drawing/2014/main" id="{00000000-0008-0000-0600-000012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10" name="Group 9">
              <a:extLst>
                <a:ext uri="{FF2B5EF4-FFF2-40B4-BE49-F238E27FC236}">
                  <a16:creationId xmlns:a16="http://schemas.microsoft.com/office/drawing/2014/main" id="{00000000-0008-0000-0600-00000A000000}"/>
                </a:ext>
              </a:extLst>
            </xdr:cNvPr>
            <xdr:cNvGrpSpPr/>
          </xdr:nvGrpSpPr>
          <xdr:grpSpPr>
            <a:xfrm>
              <a:off x="63500" y="8489950"/>
              <a:ext cx="6432550" cy="228600"/>
              <a:chOff x="50800" y="8020050"/>
              <a:chExt cx="6432550" cy="228600"/>
            </a:xfrm>
          </xdr:grpSpPr>
          <xdr:sp macro="" textlink="">
            <xdr:nvSpPr>
              <xdr:cNvPr id="11" name="Rectangle 10">
                <a:extLst>
                  <a:ext uri="{FF2B5EF4-FFF2-40B4-BE49-F238E27FC236}">
                    <a16:creationId xmlns:a16="http://schemas.microsoft.com/office/drawing/2014/main" id="{00000000-0008-0000-0600-00000B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00000000-0008-0000-0600-00000C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3" name="Rectangle 12">
                <a:extLst>
                  <a:ext uri="{FF2B5EF4-FFF2-40B4-BE49-F238E27FC236}">
                    <a16:creationId xmlns:a16="http://schemas.microsoft.com/office/drawing/2014/main" id="{00000000-0008-0000-0600-00000D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5" name="Group 4">
            <a:extLst>
              <a:ext uri="{FF2B5EF4-FFF2-40B4-BE49-F238E27FC236}">
                <a16:creationId xmlns:a16="http://schemas.microsoft.com/office/drawing/2014/main" id="{00000000-0008-0000-0600-000005000000}"/>
              </a:ext>
            </a:extLst>
          </xdr:cNvPr>
          <xdr:cNvGrpSpPr/>
        </xdr:nvGrpSpPr>
        <xdr:grpSpPr>
          <a:xfrm>
            <a:off x="63500" y="8718550"/>
            <a:ext cx="6432550" cy="222250"/>
            <a:chOff x="50800" y="8020050"/>
            <a:chExt cx="6432550" cy="228600"/>
          </a:xfrm>
        </xdr:grpSpPr>
        <xdr:sp macro="" textlink="">
          <xdr:nvSpPr>
            <xdr:cNvPr id="6" name="Rectangle 5">
              <a:extLst>
                <a:ext uri="{FF2B5EF4-FFF2-40B4-BE49-F238E27FC236}">
                  <a16:creationId xmlns:a16="http://schemas.microsoft.com/office/drawing/2014/main" id="{00000000-0008-0000-0600-000006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00000000-0008-0000-0600-000007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8" name="Rectangle 7">
              <a:extLst>
                <a:ext uri="{FF2B5EF4-FFF2-40B4-BE49-F238E27FC236}">
                  <a16:creationId xmlns:a16="http://schemas.microsoft.com/office/drawing/2014/main" id="{00000000-0008-0000-0600-000008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122492</xdr:colOff>
      <xdr:row>33</xdr:row>
      <xdr:rowOff>20866</xdr:rowOff>
    </xdr:from>
    <xdr:to>
      <xdr:col>7</xdr:col>
      <xdr:colOff>937372</xdr:colOff>
      <xdr:row>43</xdr:row>
      <xdr:rowOff>56029</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168090</xdr:colOff>
      <xdr:row>43</xdr:row>
      <xdr:rowOff>11204</xdr:rowOff>
    </xdr:from>
    <xdr:to>
      <xdr:col>7</xdr:col>
      <xdr:colOff>784413</xdr:colOff>
      <xdr:row>49</xdr:row>
      <xdr:rowOff>179292</xdr:rowOff>
    </xdr:to>
    <xdr:grpSp>
      <xdr:nvGrpSpPr>
        <xdr:cNvPr id="3" name="Group 2">
          <a:extLst>
            <a:ext uri="{FF2B5EF4-FFF2-40B4-BE49-F238E27FC236}">
              <a16:creationId xmlns:a16="http://schemas.microsoft.com/office/drawing/2014/main" id="{00000000-0008-0000-0700-000003000000}"/>
            </a:ext>
          </a:extLst>
        </xdr:cNvPr>
        <xdr:cNvGrpSpPr/>
      </xdr:nvGrpSpPr>
      <xdr:grpSpPr>
        <a:xfrm>
          <a:off x="168090" y="8314763"/>
          <a:ext cx="6555441" cy="1311088"/>
          <a:chOff x="63500" y="7639050"/>
          <a:chExt cx="6432550" cy="1301750"/>
        </a:xfrm>
      </xdr:grpSpPr>
      <xdr:grpSp>
        <xdr:nvGrpSpPr>
          <xdr:cNvPr id="4" name="Group 3">
            <a:extLst>
              <a:ext uri="{FF2B5EF4-FFF2-40B4-BE49-F238E27FC236}">
                <a16:creationId xmlns:a16="http://schemas.microsoft.com/office/drawing/2014/main" id="{00000000-0008-0000-0700-000004000000}"/>
              </a:ext>
            </a:extLst>
          </xdr:cNvPr>
          <xdr:cNvGrpSpPr/>
        </xdr:nvGrpSpPr>
        <xdr:grpSpPr>
          <a:xfrm>
            <a:off x="63500" y="7639050"/>
            <a:ext cx="6432550" cy="1079500"/>
            <a:chOff x="63500" y="7639050"/>
            <a:chExt cx="6432550" cy="1079500"/>
          </a:xfrm>
        </xdr:grpSpPr>
        <xdr:grpSp>
          <xdr:nvGrpSpPr>
            <xdr:cNvPr id="9" name="Group 8">
              <a:extLst>
                <a:ext uri="{FF2B5EF4-FFF2-40B4-BE49-F238E27FC236}">
                  <a16:creationId xmlns:a16="http://schemas.microsoft.com/office/drawing/2014/main" id="{00000000-0008-0000-0700-000009000000}"/>
                </a:ext>
              </a:extLst>
            </xdr:cNvPr>
            <xdr:cNvGrpSpPr/>
          </xdr:nvGrpSpPr>
          <xdr:grpSpPr>
            <a:xfrm>
              <a:off x="63500" y="7639050"/>
              <a:ext cx="6432550" cy="857250"/>
              <a:chOff x="50800" y="8020050"/>
              <a:chExt cx="6432550" cy="857250"/>
            </a:xfrm>
          </xdr:grpSpPr>
          <xdr:grpSp>
            <xdr:nvGrpSpPr>
              <xdr:cNvPr id="14" name="Group 13">
                <a:extLst>
                  <a:ext uri="{FF2B5EF4-FFF2-40B4-BE49-F238E27FC236}">
                    <a16:creationId xmlns:a16="http://schemas.microsoft.com/office/drawing/2014/main" id="{00000000-0008-0000-0700-00000E000000}"/>
                  </a:ext>
                </a:extLst>
              </xdr:cNvPr>
              <xdr:cNvGrpSpPr/>
            </xdr:nvGrpSpPr>
            <xdr:grpSpPr>
              <a:xfrm>
                <a:off x="50800" y="8020050"/>
                <a:ext cx="6432550" cy="228600"/>
                <a:chOff x="50800" y="8020050"/>
                <a:chExt cx="6432550" cy="228600"/>
              </a:xfrm>
            </xdr:grpSpPr>
            <xdr:sp macro="" textlink="">
              <xdr:nvSpPr>
                <xdr:cNvPr id="19" name="Rectangle 18">
                  <a:extLst>
                    <a:ext uri="{FF2B5EF4-FFF2-40B4-BE49-F238E27FC236}">
                      <a16:creationId xmlns:a16="http://schemas.microsoft.com/office/drawing/2014/main" id="{00000000-0008-0000-0700-000013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20" name="Rectangle 19">
                  <a:extLst>
                    <a:ext uri="{FF2B5EF4-FFF2-40B4-BE49-F238E27FC236}">
                      <a16:creationId xmlns:a16="http://schemas.microsoft.com/office/drawing/2014/main" id="{00000000-0008-0000-0700-000014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1" name="Rectangle 20">
                  <a:extLst>
                    <a:ext uri="{FF2B5EF4-FFF2-40B4-BE49-F238E27FC236}">
                      <a16:creationId xmlns:a16="http://schemas.microsoft.com/office/drawing/2014/main" id="{00000000-0008-0000-0700-000015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5" name="Group 14">
                <a:extLst>
                  <a:ext uri="{FF2B5EF4-FFF2-40B4-BE49-F238E27FC236}">
                    <a16:creationId xmlns:a16="http://schemas.microsoft.com/office/drawing/2014/main" id="{00000000-0008-0000-0700-00000F000000}"/>
                  </a:ext>
                </a:extLst>
              </xdr:cNvPr>
              <xdr:cNvGrpSpPr/>
            </xdr:nvGrpSpPr>
            <xdr:grpSpPr>
              <a:xfrm>
                <a:off x="50800" y="8248650"/>
                <a:ext cx="6432550" cy="628650"/>
                <a:chOff x="50800" y="8020050"/>
                <a:chExt cx="6432550" cy="228600"/>
              </a:xfrm>
            </xdr:grpSpPr>
            <xdr:sp macro="" textlink="">
              <xdr:nvSpPr>
                <xdr:cNvPr id="16" name="Rectangle 15">
                  <a:extLst>
                    <a:ext uri="{FF2B5EF4-FFF2-40B4-BE49-F238E27FC236}">
                      <a16:creationId xmlns:a16="http://schemas.microsoft.com/office/drawing/2014/main" id="{00000000-0008-0000-0700-000010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00000000-0008-0000-0700-000011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8" name="Rectangle 17">
                  <a:extLst>
                    <a:ext uri="{FF2B5EF4-FFF2-40B4-BE49-F238E27FC236}">
                      <a16:creationId xmlns:a16="http://schemas.microsoft.com/office/drawing/2014/main" id="{00000000-0008-0000-0700-000012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10" name="Group 9">
              <a:extLst>
                <a:ext uri="{FF2B5EF4-FFF2-40B4-BE49-F238E27FC236}">
                  <a16:creationId xmlns:a16="http://schemas.microsoft.com/office/drawing/2014/main" id="{00000000-0008-0000-0700-00000A000000}"/>
                </a:ext>
              </a:extLst>
            </xdr:cNvPr>
            <xdr:cNvGrpSpPr/>
          </xdr:nvGrpSpPr>
          <xdr:grpSpPr>
            <a:xfrm>
              <a:off x="63500" y="8489950"/>
              <a:ext cx="6432550" cy="228600"/>
              <a:chOff x="50800" y="8020050"/>
              <a:chExt cx="6432550" cy="228600"/>
            </a:xfrm>
          </xdr:grpSpPr>
          <xdr:sp macro="" textlink="">
            <xdr:nvSpPr>
              <xdr:cNvPr id="11" name="Rectangle 10">
                <a:extLst>
                  <a:ext uri="{FF2B5EF4-FFF2-40B4-BE49-F238E27FC236}">
                    <a16:creationId xmlns:a16="http://schemas.microsoft.com/office/drawing/2014/main" id="{00000000-0008-0000-0700-00000B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00000000-0008-0000-0700-00000C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3" name="Rectangle 12">
                <a:extLst>
                  <a:ext uri="{FF2B5EF4-FFF2-40B4-BE49-F238E27FC236}">
                    <a16:creationId xmlns:a16="http://schemas.microsoft.com/office/drawing/2014/main" id="{00000000-0008-0000-0700-00000D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5" name="Group 4">
            <a:extLst>
              <a:ext uri="{FF2B5EF4-FFF2-40B4-BE49-F238E27FC236}">
                <a16:creationId xmlns:a16="http://schemas.microsoft.com/office/drawing/2014/main" id="{00000000-0008-0000-0700-000005000000}"/>
              </a:ext>
            </a:extLst>
          </xdr:cNvPr>
          <xdr:cNvGrpSpPr/>
        </xdr:nvGrpSpPr>
        <xdr:grpSpPr>
          <a:xfrm>
            <a:off x="63500" y="8718550"/>
            <a:ext cx="6432550" cy="222250"/>
            <a:chOff x="50800" y="8020050"/>
            <a:chExt cx="6432550" cy="228600"/>
          </a:xfrm>
        </xdr:grpSpPr>
        <xdr:sp macro="" textlink="">
          <xdr:nvSpPr>
            <xdr:cNvPr id="6" name="Rectangle 5">
              <a:extLst>
                <a:ext uri="{FF2B5EF4-FFF2-40B4-BE49-F238E27FC236}">
                  <a16:creationId xmlns:a16="http://schemas.microsoft.com/office/drawing/2014/main" id="{00000000-0008-0000-0700-000006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00000000-0008-0000-0700-000007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8" name="Rectangle 7">
              <a:extLst>
                <a:ext uri="{FF2B5EF4-FFF2-40B4-BE49-F238E27FC236}">
                  <a16:creationId xmlns:a16="http://schemas.microsoft.com/office/drawing/2014/main" id="{00000000-0008-0000-0700-000008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138675</xdr:colOff>
      <xdr:row>34</xdr:row>
      <xdr:rowOff>57453</xdr:rowOff>
    </xdr:from>
    <xdr:to>
      <xdr:col>8</xdr:col>
      <xdr:colOff>710175</xdr:colOff>
      <xdr:row>45</xdr:row>
      <xdr:rowOff>118686</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148162</xdr:colOff>
      <xdr:row>45</xdr:row>
      <xdr:rowOff>21172</xdr:rowOff>
    </xdr:from>
    <xdr:to>
      <xdr:col>8</xdr:col>
      <xdr:colOff>681686</xdr:colOff>
      <xdr:row>51</xdr:row>
      <xdr:rowOff>189260</xdr:rowOff>
    </xdr:to>
    <xdr:grpSp>
      <xdr:nvGrpSpPr>
        <xdr:cNvPr id="3" name="Group 2">
          <a:extLst>
            <a:ext uri="{FF2B5EF4-FFF2-40B4-BE49-F238E27FC236}">
              <a16:creationId xmlns:a16="http://schemas.microsoft.com/office/drawing/2014/main" id="{00000000-0008-0000-0800-000003000000}"/>
            </a:ext>
          </a:extLst>
        </xdr:cNvPr>
        <xdr:cNvGrpSpPr/>
      </xdr:nvGrpSpPr>
      <xdr:grpSpPr>
        <a:xfrm>
          <a:off x="148162" y="8391266"/>
          <a:ext cx="6510462" cy="1311088"/>
          <a:chOff x="63500" y="7639050"/>
          <a:chExt cx="6432550" cy="1301750"/>
        </a:xfrm>
      </xdr:grpSpPr>
      <xdr:grpSp>
        <xdr:nvGrpSpPr>
          <xdr:cNvPr id="4" name="Group 3">
            <a:extLst>
              <a:ext uri="{FF2B5EF4-FFF2-40B4-BE49-F238E27FC236}">
                <a16:creationId xmlns:a16="http://schemas.microsoft.com/office/drawing/2014/main" id="{00000000-0008-0000-0800-000004000000}"/>
              </a:ext>
            </a:extLst>
          </xdr:cNvPr>
          <xdr:cNvGrpSpPr/>
        </xdr:nvGrpSpPr>
        <xdr:grpSpPr>
          <a:xfrm>
            <a:off x="63500" y="7639050"/>
            <a:ext cx="6432550" cy="1079500"/>
            <a:chOff x="63500" y="7639050"/>
            <a:chExt cx="6432550" cy="1079500"/>
          </a:xfrm>
        </xdr:grpSpPr>
        <xdr:grpSp>
          <xdr:nvGrpSpPr>
            <xdr:cNvPr id="9" name="Group 8">
              <a:extLst>
                <a:ext uri="{FF2B5EF4-FFF2-40B4-BE49-F238E27FC236}">
                  <a16:creationId xmlns:a16="http://schemas.microsoft.com/office/drawing/2014/main" id="{00000000-0008-0000-0800-000009000000}"/>
                </a:ext>
              </a:extLst>
            </xdr:cNvPr>
            <xdr:cNvGrpSpPr/>
          </xdr:nvGrpSpPr>
          <xdr:grpSpPr>
            <a:xfrm>
              <a:off x="63500" y="7639050"/>
              <a:ext cx="6432550" cy="857250"/>
              <a:chOff x="50800" y="8020050"/>
              <a:chExt cx="6432550" cy="857250"/>
            </a:xfrm>
          </xdr:grpSpPr>
          <xdr:grpSp>
            <xdr:nvGrpSpPr>
              <xdr:cNvPr id="14" name="Group 13">
                <a:extLst>
                  <a:ext uri="{FF2B5EF4-FFF2-40B4-BE49-F238E27FC236}">
                    <a16:creationId xmlns:a16="http://schemas.microsoft.com/office/drawing/2014/main" id="{00000000-0008-0000-0800-00000E000000}"/>
                  </a:ext>
                </a:extLst>
              </xdr:cNvPr>
              <xdr:cNvGrpSpPr/>
            </xdr:nvGrpSpPr>
            <xdr:grpSpPr>
              <a:xfrm>
                <a:off x="50800" y="8020050"/>
                <a:ext cx="6432550" cy="228600"/>
                <a:chOff x="50800" y="8020050"/>
                <a:chExt cx="6432550" cy="228600"/>
              </a:xfrm>
            </xdr:grpSpPr>
            <xdr:sp macro="" textlink="">
              <xdr:nvSpPr>
                <xdr:cNvPr id="19" name="Rectangle 18">
                  <a:extLst>
                    <a:ext uri="{FF2B5EF4-FFF2-40B4-BE49-F238E27FC236}">
                      <a16:creationId xmlns:a16="http://schemas.microsoft.com/office/drawing/2014/main" id="{00000000-0008-0000-0800-000013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20" name="Rectangle 19">
                  <a:extLst>
                    <a:ext uri="{FF2B5EF4-FFF2-40B4-BE49-F238E27FC236}">
                      <a16:creationId xmlns:a16="http://schemas.microsoft.com/office/drawing/2014/main" id="{00000000-0008-0000-0800-000014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1" name="Rectangle 20">
                  <a:extLst>
                    <a:ext uri="{FF2B5EF4-FFF2-40B4-BE49-F238E27FC236}">
                      <a16:creationId xmlns:a16="http://schemas.microsoft.com/office/drawing/2014/main" id="{00000000-0008-0000-0800-000015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5" name="Group 14">
                <a:extLst>
                  <a:ext uri="{FF2B5EF4-FFF2-40B4-BE49-F238E27FC236}">
                    <a16:creationId xmlns:a16="http://schemas.microsoft.com/office/drawing/2014/main" id="{00000000-0008-0000-0800-00000F000000}"/>
                  </a:ext>
                </a:extLst>
              </xdr:cNvPr>
              <xdr:cNvGrpSpPr/>
            </xdr:nvGrpSpPr>
            <xdr:grpSpPr>
              <a:xfrm>
                <a:off x="50800" y="8248650"/>
                <a:ext cx="6432550" cy="628650"/>
                <a:chOff x="50800" y="8020050"/>
                <a:chExt cx="6432550" cy="228600"/>
              </a:xfrm>
            </xdr:grpSpPr>
            <xdr:sp macro="" textlink="">
              <xdr:nvSpPr>
                <xdr:cNvPr id="16" name="Rectangle 15">
                  <a:extLst>
                    <a:ext uri="{FF2B5EF4-FFF2-40B4-BE49-F238E27FC236}">
                      <a16:creationId xmlns:a16="http://schemas.microsoft.com/office/drawing/2014/main" id="{00000000-0008-0000-0800-000010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7" name="Rectangle 16">
                  <a:extLst>
                    <a:ext uri="{FF2B5EF4-FFF2-40B4-BE49-F238E27FC236}">
                      <a16:creationId xmlns:a16="http://schemas.microsoft.com/office/drawing/2014/main" id="{00000000-0008-0000-0800-000011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8" name="Rectangle 17">
                  <a:extLst>
                    <a:ext uri="{FF2B5EF4-FFF2-40B4-BE49-F238E27FC236}">
                      <a16:creationId xmlns:a16="http://schemas.microsoft.com/office/drawing/2014/main" id="{00000000-0008-0000-0800-000012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10" name="Group 9">
              <a:extLst>
                <a:ext uri="{FF2B5EF4-FFF2-40B4-BE49-F238E27FC236}">
                  <a16:creationId xmlns:a16="http://schemas.microsoft.com/office/drawing/2014/main" id="{00000000-0008-0000-0800-00000A000000}"/>
                </a:ext>
              </a:extLst>
            </xdr:cNvPr>
            <xdr:cNvGrpSpPr/>
          </xdr:nvGrpSpPr>
          <xdr:grpSpPr>
            <a:xfrm>
              <a:off x="63500" y="8489950"/>
              <a:ext cx="6432550" cy="228600"/>
              <a:chOff x="50800" y="8020050"/>
              <a:chExt cx="6432550" cy="228600"/>
            </a:xfrm>
          </xdr:grpSpPr>
          <xdr:sp macro="" textlink="">
            <xdr:nvSpPr>
              <xdr:cNvPr id="11" name="Rectangle 10">
                <a:extLst>
                  <a:ext uri="{FF2B5EF4-FFF2-40B4-BE49-F238E27FC236}">
                    <a16:creationId xmlns:a16="http://schemas.microsoft.com/office/drawing/2014/main" id="{00000000-0008-0000-0800-00000B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2" name="Rectangle 11">
                <a:extLst>
                  <a:ext uri="{FF2B5EF4-FFF2-40B4-BE49-F238E27FC236}">
                    <a16:creationId xmlns:a16="http://schemas.microsoft.com/office/drawing/2014/main" id="{00000000-0008-0000-0800-00000C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3" name="Rectangle 12">
                <a:extLst>
                  <a:ext uri="{FF2B5EF4-FFF2-40B4-BE49-F238E27FC236}">
                    <a16:creationId xmlns:a16="http://schemas.microsoft.com/office/drawing/2014/main" id="{00000000-0008-0000-0800-00000D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5" name="Group 4">
            <a:extLst>
              <a:ext uri="{FF2B5EF4-FFF2-40B4-BE49-F238E27FC236}">
                <a16:creationId xmlns:a16="http://schemas.microsoft.com/office/drawing/2014/main" id="{00000000-0008-0000-0800-000005000000}"/>
              </a:ext>
            </a:extLst>
          </xdr:cNvPr>
          <xdr:cNvGrpSpPr/>
        </xdr:nvGrpSpPr>
        <xdr:grpSpPr>
          <a:xfrm>
            <a:off x="63500" y="8718550"/>
            <a:ext cx="6432550" cy="222250"/>
            <a:chOff x="50800" y="8020050"/>
            <a:chExt cx="6432550" cy="228600"/>
          </a:xfrm>
        </xdr:grpSpPr>
        <xdr:sp macro="" textlink="">
          <xdr:nvSpPr>
            <xdr:cNvPr id="6" name="Rectangle 5">
              <a:extLst>
                <a:ext uri="{FF2B5EF4-FFF2-40B4-BE49-F238E27FC236}">
                  <a16:creationId xmlns:a16="http://schemas.microsoft.com/office/drawing/2014/main" id="{00000000-0008-0000-0800-000006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7" name="Rectangle 6">
              <a:extLst>
                <a:ext uri="{FF2B5EF4-FFF2-40B4-BE49-F238E27FC236}">
                  <a16:creationId xmlns:a16="http://schemas.microsoft.com/office/drawing/2014/main" id="{00000000-0008-0000-0800-000007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8" name="Rectangle 7">
              <a:extLst>
                <a:ext uri="{FF2B5EF4-FFF2-40B4-BE49-F238E27FC236}">
                  <a16:creationId xmlns:a16="http://schemas.microsoft.com/office/drawing/2014/main" id="{00000000-0008-0000-0800-000008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61231</xdr:colOff>
      <xdr:row>32</xdr:row>
      <xdr:rowOff>57150</xdr:rowOff>
    </xdr:from>
    <xdr:to>
      <xdr:col>8</xdr:col>
      <xdr:colOff>642937</xdr:colOff>
      <xdr:row>43</xdr:row>
      <xdr:rowOff>171450</xdr:rowOff>
    </xdr:to>
    <xdr:graphicFrame macro="">
      <xdr:nvGraphicFramePr>
        <xdr:cNvPr id="3" name="Chart 2">
          <a:extLst>
            <a:ext uri="{FF2B5EF4-FFF2-40B4-BE49-F238E27FC236}">
              <a16:creationId xmlns:a16="http://schemas.microsoft.com/office/drawing/2014/main" id="{00000000-0008-0000-09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71437</xdr:colOff>
      <xdr:row>44</xdr:row>
      <xdr:rowOff>0</xdr:rowOff>
    </xdr:from>
    <xdr:to>
      <xdr:col>8</xdr:col>
      <xdr:colOff>654843</xdr:colOff>
      <xdr:row>50</xdr:row>
      <xdr:rowOff>168088</xdr:rowOff>
    </xdr:to>
    <xdr:grpSp>
      <xdr:nvGrpSpPr>
        <xdr:cNvPr id="4" name="Group 3">
          <a:extLst>
            <a:ext uri="{FF2B5EF4-FFF2-40B4-BE49-F238E27FC236}">
              <a16:creationId xmlns:a16="http://schemas.microsoft.com/office/drawing/2014/main" id="{00000000-0008-0000-0900-000004000000}"/>
            </a:ext>
          </a:extLst>
        </xdr:cNvPr>
        <xdr:cNvGrpSpPr/>
      </xdr:nvGrpSpPr>
      <xdr:grpSpPr>
        <a:xfrm>
          <a:off x="71437" y="8108156"/>
          <a:ext cx="6715125" cy="1311088"/>
          <a:chOff x="63500" y="7639050"/>
          <a:chExt cx="6432550" cy="1301750"/>
        </a:xfrm>
      </xdr:grpSpPr>
      <xdr:grpSp>
        <xdr:nvGrpSpPr>
          <xdr:cNvPr id="5" name="Group 4">
            <a:extLst>
              <a:ext uri="{FF2B5EF4-FFF2-40B4-BE49-F238E27FC236}">
                <a16:creationId xmlns:a16="http://schemas.microsoft.com/office/drawing/2014/main" id="{00000000-0008-0000-0900-000005000000}"/>
              </a:ext>
            </a:extLst>
          </xdr:cNvPr>
          <xdr:cNvGrpSpPr/>
        </xdr:nvGrpSpPr>
        <xdr:grpSpPr>
          <a:xfrm>
            <a:off x="63500" y="7639050"/>
            <a:ext cx="6432550" cy="1079500"/>
            <a:chOff x="63500" y="7639050"/>
            <a:chExt cx="6432550" cy="1079500"/>
          </a:xfrm>
        </xdr:grpSpPr>
        <xdr:grpSp>
          <xdr:nvGrpSpPr>
            <xdr:cNvPr id="10" name="Group 9">
              <a:extLst>
                <a:ext uri="{FF2B5EF4-FFF2-40B4-BE49-F238E27FC236}">
                  <a16:creationId xmlns:a16="http://schemas.microsoft.com/office/drawing/2014/main" id="{00000000-0008-0000-0900-00000A000000}"/>
                </a:ext>
              </a:extLst>
            </xdr:cNvPr>
            <xdr:cNvGrpSpPr/>
          </xdr:nvGrpSpPr>
          <xdr:grpSpPr>
            <a:xfrm>
              <a:off x="63500" y="7639050"/>
              <a:ext cx="6432550" cy="857250"/>
              <a:chOff x="50800" y="8020050"/>
              <a:chExt cx="6432550" cy="857250"/>
            </a:xfrm>
          </xdr:grpSpPr>
          <xdr:grpSp>
            <xdr:nvGrpSpPr>
              <xdr:cNvPr id="15" name="Group 14">
                <a:extLst>
                  <a:ext uri="{FF2B5EF4-FFF2-40B4-BE49-F238E27FC236}">
                    <a16:creationId xmlns:a16="http://schemas.microsoft.com/office/drawing/2014/main" id="{00000000-0008-0000-0900-00000F000000}"/>
                  </a:ext>
                </a:extLst>
              </xdr:cNvPr>
              <xdr:cNvGrpSpPr/>
            </xdr:nvGrpSpPr>
            <xdr:grpSpPr>
              <a:xfrm>
                <a:off x="50800" y="8020050"/>
                <a:ext cx="6432550" cy="228600"/>
                <a:chOff x="50800" y="8020050"/>
                <a:chExt cx="6432550" cy="228600"/>
              </a:xfrm>
            </xdr:grpSpPr>
            <xdr:sp macro="" textlink="">
              <xdr:nvSpPr>
                <xdr:cNvPr id="20" name="Rectangle 19">
                  <a:extLst>
                    <a:ext uri="{FF2B5EF4-FFF2-40B4-BE49-F238E27FC236}">
                      <a16:creationId xmlns:a16="http://schemas.microsoft.com/office/drawing/2014/main" id="{00000000-0008-0000-0900-000014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FACILITATOR</a:t>
                  </a:r>
                </a:p>
              </xdr:txBody>
            </xdr:sp>
            <xdr:sp macro="" textlink="">
              <xdr:nvSpPr>
                <xdr:cNvPr id="21" name="Rectangle 20">
                  <a:extLst>
                    <a:ext uri="{FF2B5EF4-FFF2-40B4-BE49-F238E27FC236}">
                      <a16:creationId xmlns:a16="http://schemas.microsoft.com/office/drawing/2014/main" id="{00000000-0008-0000-0900-000015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PROJECT OWNER</a:t>
                  </a:r>
                </a:p>
              </xdr:txBody>
            </xdr:sp>
            <xdr:sp macro="" textlink="">
              <xdr:nvSpPr>
                <xdr:cNvPr id="22" name="Rectangle 21">
                  <a:extLst>
                    <a:ext uri="{FF2B5EF4-FFF2-40B4-BE49-F238E27FC236}">
                      <a16:creationId xmlns:a16="http://schemas.microsoft.com/office/drawing/2014/main" id="{00000000-0008-0000-0900-000016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n-MY">
                      <a:solidFill>
                        <a:sysClr val="windowText" lastClr="000000"/>
                      </a:solidFill>
                    </a:rPr>
                    <a:t>AUDITOR</a:t>
                  </a:r>
                </a:p>
              </xdr:txBody>
            </xdr:sp>
          </xdr:grpSp>
          <xdr:grpSp>
            <xdr:nvGrpSpPr>
              <xdr:cNvPr id="16" name="Group 15">
                <a:extLst>
                  <a:ext uri="{FF2B5EF4-FFF2-40B4-BE49-F238E27FC236}">
                    <a16:creationId xmlns:a16="http://schemas.microsoft.com/office/drawing/2014/main" id="{00000000-0008-0000-0900-000010000000}"/>
                  </a:ext>
                </a:extLst>
              </xdr:cNvPr>
              <xdr:cNvGrpSpPr/>
            </xdr:nvGrpSpPr>
            <xdr:grpSpPr>
              <a:xfrm>
                <a:off x="50800" y="8248650"/>
                <a:ext cx="6432550" cy="628650"/>
                <a:chOff x="50800" y="8020050"/>
                <a:chExt cx="6432550" cy="228600"/>
              </a:xfrm>
            </xdr:grpSpPr>
            <xdr:sp macro="" textlink="">
              <xdr:nvSpPr>
                <xdr:cNvPr id="17" name="Rectangle 16">
                  <a:extLst>
                    <a:ext uri="{FF2B5EF4-FFF2-40B4-BE49-F238E27FC236}">
                      <a16:creationId xmlns:a16="http://schemas.microsoft.com/office/drawing/2014/main" id="{00000000-0008-0000-0900-000011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8" name="Rectangle 17">
                  <a:extLst>
                    <a:ext uri="{FF2B5EF4-FFF2-40B4-BE49-F238E27FC236}">
                      <a16:creationId xmlns:a16="http://schemas.microsoft.com/office/drawing/2014/main" id="{00000000-0008-0000-0900-000012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sp macro="" textlink="">
              <xdr:nvSpPr>
                <xdr:cNvPr id="19" name="Rectangle 18">
                  <a:extLst>
                    <a:ext uri="{FF2B5EF4-FFF2-40B4-BE49-F238E27FC236}">
                      <a16:creationId xmlns:a16="http://schemas.microsoft.com/office/drawing/2014/main" id="{00000000-0008-0000-0900-000013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en-MY">
                    <a:solidFill>
                      <a:sysClr val="windowText" lastClr="000000"/>
                    </a:solidFill>
                  </a:endParaRPr>
                </a:p>
              </xdr:txBody>
            </xdr:sp>
          </xdr:grpSp>
        </xdr:grpSp>
        <xdr:grpSp>
          <xdr:nvGrpSpPr>
            <xdr:cNvPr id="11" name="Group 10">
              <a:extLst>
                <a:ext uri="{FF2B5EF4-FFF2-40B4-BE49-F238E27FC236}">
                  <a16:creationId xmlns:a16="http://schemas.microsoft.com/office/drawing/2014/main" id="{00000000-0008-0000-0900-00000B000000}"/>
                </a:ext>
              </a:extLst>
            </xdr:cNvPr>
            <xdr:cNvGrpSpPr/>
          </xdr:nvGrpSpPr>
          <xdr:grpSpPr>
            <a:xfrm>
              <a:off x="63500" y="8489950"/>
              <a:ext cx="6432550" cy="228600"/>
              <a:chOff x="50800" y="8020050"/>
              <a:chExt cx="6432550" cy="228600"/>
            </a:xfrm>
          </xdr:grpSpPr>
          <xdr:sp macro="" textlink="">
            <xdr:nvSpPr>
              <xdr:cNvPr id="12" name="Rectangle 11">
                <a:extLst>
                  <a:ext uri="{FF2B5EF4-FFF2-40B4-BE49-F238E27FC236}">
                    <a16:creationId xmlns:a16="http://schemas.microsoft.com/office/drawing/2014/main" id="{00000000-0008-0000-0900-00000C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3" name="Rectangle 12">
                <a:extLst>
                  <a:ext uri="{FF2B5EF4-FFF2-40B4-BE49-F238E27FC236}">
                    <a16:creationId xmlns:a16="http://schemas.microsoft.com/office/drawing/2014/main" id="{00000000-0008-0000-0900-00000D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sp macro="" textlink="">
            <xdr:nvSpPr>
              <xdr:cNvPr id="14" name="Rectangle 13">
                <a:extLst>
                  <a:ext uri="{FF2B5EF4-FFF2-40B4-BE49-F238E27FC236}">
                    <a16:creationId xmlns:a16="http://schemas.microsoft.com/office/drawing/2014/main" id="{00000000-0008-0000-0900-00000E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Name:</a:t>
                </a:r>
              </a:p>
            </xdr:txBody>
          </xdr:sp>
        </xdr:grpSp>
      </xdr:grpSp>
      <xdr:grpSp>
        <xdr:nvGrpSpPr>
          <xdr:cNvPr id="6" name="Group 5">
            <a:extLst>
              <a:ext uri="{FF2B5EF4-FFF2-40B4-BE49-F238E27FC236}">
                <a16:creationId xmlns:a16="http://schemas.microsoft.com/office/drawing/2014/main" id="{00000000-0008-0000-0900-000006000000}"/>
              </a:ext>
            </a:extLst>
          </xdr:cNvPr>
          <xdr:cNvGrpSpPr/>
        </xdr:nvGrpSpPr>
        <xdr:grpSpPr>
          <a:xfrm>
            <a:off x="63500" y="8718550"/>
            <a:ext cx="6432550" cy="222250"/>
            <a:chOff x="50800" y="8020050"/>
            <a:chExt cx="6432550" cy="228600"/>
          </a:xfrm>
        </xdr:grpSpPr>
        <xdr:sp macro="" textlink="">
          <xdr:nvSpPr>
            <xdr:cNvPr id="7" name="Rectangle 6">
              <a:extLst>
                <a:ext uri="{FF2B5EF4-FFF2-40B4-BE49-F238E27FC236}">
                  <a16:creationId xmlns:a16="http://schemas.microsoft.com/office/drawing/2014/main" id="{00000000-0008-0000-0900-000007000000}"/>
                </a:ext>
              </a:extLst>
            </xdr:cNvPr>
            <xdr:cNvSpPr/>
          </xdr:nvSpPr>
          <xdr:spPr>
            <a:xfrm>
              <a:off x="50800" y="8020050"/>
              <a:ext cx="2146300" cy="228599"/>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8" name="Rectangle 7">
              <a:extLst>
                <a:ext uri="{FF2B5EF4-FFF2-40B4-BE49-F238E27FC236}">
                  <a16:creationId xmlns:a16="http://schemas.microsoft.com/office/drawing/2014/main" id="{00000000-0008-0000-0900-000008000000}"/>
                </a:ext>
              </a:extLst>
            </xdr:cNvPr>
            <xdr:cNvSpPr/>
          </xdr:nvSpPr>
          <xdr:spPr>
            <a:xfrm>
              <a:off x="219710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sp macro="" textlink="">
          <xdr:nvSpPr>
            <xdr:cNvPr id="9" name="Rectangle 8">
              <a:extLst>
                <a:ext uri="{FF2B5EF4-FFF2-40B4-BE49-F238E27FC236}">
                  <a16:creationId xmlns:a16="http://schemas.microsoft.com/office/drawing/2014/main" id="{00000000-0008-0000-0900-000009000000}"/>
                </a:ext>
              </a:extLst>
            </xdr:cNvPr>
            <xdr:cNvSpPr/>
          </xdr:nvSpPr>
          <xdr:spPr>
            <a:xfrm>
              <a:off x="4337050" y="8020050"/>
              <a:ext cx="2146300" cy="228600"/>
            </a:xfrm>
            <a:prstGeom prst="rect">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r>
                <a:rPr lang="en-MY" b="1">
                  <a:solidFill>
                    <a:sysClr val="windowText" lastClr="000000"/>
                  </a:solidFill>
                </a:rPr>
                <a:t>Date:</a:t>
              </a: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98630-26C1-4B85-92B8-B56CB37B5ADB}">
  <dimension ref="A1:Q29"/>
  <sheetViews>
    <sheetView view="pageLayout" topLeftCell="A4" zoomScale="70" zoomScaleNormal="100" zoomScalePageLayoutView="70" workbookViewId="0">
      <selection activeCell="J16" sqref="J16"/>
    </sheetView>
  </sheetViews>
  <sheetFormatPr defaultRowHeight="15" x14ac:dyDescent="0.25"/>
  <cols>
    <col min="1" max="3" width="9.7109375" customWidth="1"/>
    <col min="4" max="17" width="17.28515625" customWidth="1"/>
  </cols>
  <sheetData>
    <row r="1" spans="1:9" ht="19.5" customHeight="1" thickBot="1" x14ac:dyDescent="0.3">
      <c r="A1" s="250"/>
      <c r="B1" s="250"/>
      <c r="C1" s="257" t="s">
        <v>118</v>
      </c>
      <c r="D1" s="257"/>
      <c r="E1" s="257"/>
      <c r="F1" s="257"/>
      <c r="G1" s="25" t="s">
        <v>115</v>
      </c>
      <c r="H1" s="250" t="s">
        <v>119</v>
      </c>
      <c r="I1" s="250"/>
    </row>
    <row r="2" spans="1:9" ht="19.5" customHeight="1" thickBot="1" x14ac:dyDescent="0.3">
      <c r="A2" s="250"/>
      <c r="B2" s="250"/>
      <c r="C2" s="257"/>
      <c r="D2" s="257"/>
      <c r="E2" s="257"/>
      <c r="F2" s="257"/>
      <c r="G2" s="25" t="s">
        <v>116</v>
      </c>
      <c r="H2" s="250">
        <v>0</v>
      </c>
      <c r="I2" s="250"/>
    </row>
    <row r="3" spans="1:9" ht="19.5" customHeight="1" thickBot="1" x14ac:dyDescent="0.3">
      <c r="A3" s="250"/>
      <c r="B3" s="250"/>
      <c r="C3" s="257"/>
      <c r="D3" s="257"/>
      <c r="E3" s="257"/>
      <c r="F3" s="257"/>
      <c r="G3" s="25" t="s">
        <v>117</v>
      </c>
      <c r="H3" s="256">
        <v>43252</v>
      </c>
      <c r="I3" s="256"/>
    </row>
    <row r="4" spans="1:9" ht="15.75" thickBot="1" x14ac:dyDescent="0.3"/>
    <row r="5" spans="1:9" ht="16.5" thickBot="1" x14ac:dyDescent="0.3">
      <c r="A5" s="253" t="s">
        <v>89</v>
      </c>
      <c r="B5" s="254"/>
      <c r="C5" s="254"/>
      <c r="D5" s="254"/>
      <c r="E5" s="254"/>
      <c r="F5" s="254"/>
      <c r="G5" s="254"/>
      <c r="H5" s="254"/>
      <c r="I5" s="255"/>
    </row>
    <row r="6" spans="1:9" x14ac:dyDescent="0.25">
      <c r="A6" s="258" t="s">
        <v>106</v>
      </c>
      <c r="B6" s="258"/>
      <c r="C6" s="258"/>
      <c r="D6" s="258"/>
      <c r="E6" s="258"/>
      <c r="F6" s="258"/>
      <c r="G6" s="258"/>
      <c r="H6" s="258"/>
      <c r="I6" s="258"/>
    </row>
    <row r="7" spans="1:9" x14ac:dyDescent="0.25">
      <c r="A7" s="259"/>
      <c r="B7" s="259"/>
      <c r="C7" s="259"/>
      <c r="D7" s="259"/>
      <c r="E7" s="259"/>
      <c r="F7" s="259"/>
      <c r="G7" s="259"/>
      <c r="H7" s="259"/>
      <c r="I7" s="259"/>
    </row>
    <row r="8" spans="1:9" x14ac:dyDescent="0.25">
      <c r="A8" s="259"/>
      <c r="B8" s="259"/>
      <c r="C8" s="259"/>
      <c r="D8" s="259"/>
      <c r="E8" s="259"/>
      <c r="F8" s="259"/>
      <c r="G8" s="259"/>
      <c r="H8" s="259"/>
      <c r="I8" s="259"/>
    </row>
    <row r="9" spans="1:9" x14ac:dyDescent="0.25">
      <c r="A9" s="259"/>
      <c r="B9" s="259"/>
      <c r="C9" s="259"/>
      <c r="D9" s="259"/>
      <c r="E9" s="259"/>
      <c r="F9" s="259"/>
      <c r="G9" s="259"/>
      <c r="H9" s="259"/>
      <c r="I9" s="259"/>
    </row>
    <row r="10" spans="1:9" x14ac:dyDescent="0.25">
      <c r="A10" s="259"/>
      <c r="B10" s="259"/>
      <c r="C10" s="259"/>
      <c r="D10" s="259"/>
      <c r="E10" s="259"/>
      <c r="F10" s="259"/>
      <c r="G10" s="259"/>
      <c r="H10" s="259"/>
      <c r="I10" s="259"/>
    </row>
    <row r="12" spans="1:9" x14ac:dyDescent="0.25">
      <c r="A12" s="251" t="s">
        <v>38</v>
      </c>
      <c r="B12" s="251"/>
      <c r="C12" s="251"/>
      <c r="D12" s="252" t="s">
        <v>133</v>
      </c>
      <c r="E12" s="252"/>
      <c r="F12" s="252"/>
      <c r="G12" s="252"/>
      <c r="H12" s="252"/>
      <c r="I12" s="252"/>
    </row>
    <row r="13" spans="1:9" x14ac:dyDescent="0.25">
      <c r="A13" s="251" t="s">
        <v>107</v>
      </c>
      <c r="B13" s="251"/>
      <c r="C13" s="251"/>
      <c r="D13" s="252" t="s">
        <v>136</v>
      </c>
      <c r="E13" s="252"/>
      <c r="F13" s="252"/>
      <c r="G13" s="252"/>
      <c r="H13" s="252"/>
      <c r="I13" s="252"/>
    </row>
    <row r="14" spans="1:9" x14ac:dyDescent="0.25">
      <c r="A14" s="251" t="s">
        <v>0</v>
      </c>
      <c r="B14" s="251"/>
      <c r="C14" s="251"/>
      <c r="D14" s="252" t="s">
        <v>135</v>
      </c>
      <c r="E14" s="252"/>
      <c r="F14" s="252"/>
      <c r="G14" s="252"/>
      <c r="H14" s="252"/>
      <c r="I14" s="252"/>
    </row>
    <row r="15" spans="1:9" x14ac:dyDescent="0.25">
      <c r="A15" s="251" t="s">
        <v>46</v>
      </c>
      <c r="B15" s="251"/>
      <c r="C15" s="251"/>
      <c r="D15" s="252" t="s">
        <v>134</v>
      </c>
      <c r="E15" s="252"/>
      <c r="F15" s="252"/>
      <c r="G15" s="252"/>
      <c r="H15" s="252"/>
      <c r="I15" s="252"/>
    </row>
    <row r="16" spans="1:9" x14ac:dyDescent="0.25">
      <c r="A16" s="251" t="s">
        <v>40</v>
      </c>
      <c r="B16" s="251"/>
      <c r="C16" s="251"/>
      <c r="D16" s="252" t="s">
        <v>137</v>
      </c>
      <c r="E16" s="252"/>
      <c r="F16" s="252"/>
      <c r="G16" s="252"/>
      <c r="H16" s="252"/>
      <c r="I16" s="252"/>
    </row>
    <row r="18" spans="1:17" x14ac:dyDescent="0.25">
      <c r="A18" s="1" t="s">
        <v>108</v>
      </c>
    </row>
    <row r="19" spans="1:17" x14ac:dyDescent="0.25">
      <c r="C19" s="248" t="s">
        <v>126</v>
      </c>
      <c r="D19" s="248"/>
    </row>
    <row r="20" spans="1:17" x14ac:dyDescent="0.25">
      <c r="B20" s="36" t="s">
        <v>120</v>
      </c>
      <c r="C20" s="36" t="s">
        <v>74</v>
      </c>
      <c r="D20" s="36">
        <v>2015</v>
      </c>
      <c r="E20" s="36">
        <f>C22+1</f>
        <v>2017</v>
      </c>
      <c r="F20" s="36">
        <f>E20+1</f>
        <v>2018</v>
      </c>
      <c r="G20" s="36">
        <f t="shared" ref="G20:Q20" si="0">F20+1</f>
        <v>2019</v>
      </c>
      <c r="H20" s="36">
        <f t="shared" si="0"/>
        <v>2020</v>
      </c>
      <c r="I20" s="36">
        <f t="shared" si="0"/>
        <v>2021</v>
      </c>
      <c r="J20" s="36">
        <f t="shared" si="0"/>
        <v>2022</v>
      </c>
      <c r="K20" s="36">
        <f t="shared" si="0"/>
        <v>2023</v>
      </c>
      <c r="L20" s="36">
        <f t="shared" si="0"/>
        <v>2024</v>
      </c>
      <c r="M20" s="36">
        <f t="shared" si="0"/>
        <v>2025</v>
      </c>
      <c r="N20" s="36">
        <f t="shared" si="0"/>
        <v>2026</v>
      </c>
      <c r="O20" s="36">
        <f t="shared" si="0"/>
        <v>2027</v>
      </c>
      <c r="P20" s="36">
        <f t="shared" si="0"/>
        <v>2028</v>
      </c>
      <c r="Q20" s="36">
        <f t="shared" si="0"/>
        <v>2029</v>
      </c>
    </row>
    <row r="21" spans="1:17" x14ac:dyDescent="0.25">
      <c r="B21" s="36" t="s">
        <v>127</v>
      </c>
      <c r="C21" s="36"/>
      <c r="D21" s="38">
        <f>D27</f>
        <v>0</v>
      </c>
      <c r="E21" s="38">
        <f>D21</f>
        <v>0</v>
      </c>
      <c r="F21" s="38">
        <f t="shared" ref="F21:Q21" si="1">E21</f>
        <v>0</v>
      </c>
      <c r="G21" s="38">
        <f t="shared" si="1"/>
        <v>0</v>
      </c>
      <c r="H21" s="38">
        <f t="shared" si="1"/>
        <v>0</v>
      </c>
      <c r="I21" s="38">
        <f t="shared" si="1"/>
        <v>0</v>
      </c>
      <c r="J21" s="38">
        <f t="shared" si="1"/>
        <v>0</v>
      </c>
      <c r="K21" s="38">
        <f t="shared" si="1"/>
        <v>0</v>
      </c>
      <c r="L21" s="38">
        <f t="shared" si="1"/>
        <v>0</v>
      </c>
      <c r="M21" s="38">
        <f t="shared" si="1"/>
        <v>0</v>
      </c>
      <c r="N21" s="38">
        <f t="shared" si="1"/>
        <v>0</v>
      </c>
      <c r="O21" s="38">
        <f t="shared" si="1"/>
        <v>0</v>
      </c>
      <c r="P21" s="38">
        <f t="shared" si="1"/>
        <v>0</v>
      </c>
      <c r="Q21" s="38">
        <f t="shared" si="1"/>
        <v>0</v>
      </c>
    </row>
    <row r="22" spans="1:17" x14ac:dyDescent="0.25">
      <c r="A22" s="27" t="s">
        <v>109</v>
      </c>
      <c r="B22" s="27" t="str">
        <f>Energy!D9</f>
        <v>Actual</v>
      </c>
      <c r="C22">
        <v>2016</v>
      </c>
      <c r="D22" s="35">
        <f>Energy!D29</f>
        <v>0</v>
      </c>
      <c r="E22" s="35">
        <f>Energy!E29</f>
        <v>0</v>
      </c>
      <c r="F22" s="35">
        <f>Energy!F29</f>
        <v>0</v>
      </c>
      <c r="G22" s="35">
        <f>Energy!G29</f>
        <v>0</v>
      </c>
      <c r="H22" s="35"/>
      <c r="I22" s="35"/>
      <c r="J22" s="35"/>
      <c r="K22" s="35"/>
      <c r="L22" s="35"/>
      <c r="M22" s="35"/>
      <c r="N22" s="35"/>
      <c r="O22" s="35"/>
      <c r="P22" s="35"/>
      <c r="Q22" s="35"/>
    </row>
    <row r="23" spans="1:17" x14ac:dyDescent="0.25">
      <c r="A23" s="27" t="s">
        <v>2</v>
      </c>
      <c r="B23" s="27" t="str">
        <f>Water!D9</f>
        <v>Actual</v>
      </c>
      <c r="C23">
        <v>2016</v>
      </c>
      <c r="D23" s="35">
        <f>Water!D29</f>
        <v>0</v>
      </c>
      <c r="E23" s="35">
        <f>Water!E29</f>
        <v>0</v>
      </c>
      <c r="F23" s="35">
        <f>Water!F29</f>
        <v>0</v>
      </c>
      <c r="G23" s="35">
        <f>Water!G29</f>
        <v>0</v>
      </c>
      <c r="H23" s="35"/>
      <c r="I23" s="35"/>
      <c r="J23" s="35"/>
      <c r="K23" s="35"/>
      <c r="L23" s="35"/>
      <c r="M23" s="35"/>
      <c r="N23" s="35"/>
      <c r="O23" s="35"/>
      <c r="P23" s="35"/>
      <c r="Q23" s="35"/>
    </row>
    <row r="24" spans="1:17" x14ac:dyDescent="0.25">
      <c r="A24" s="27" t="s">
        <v>121</v>
      </c>
      <c r="B24" s="27" t="str">
        <f>'Waste 1 - Actual'!D9</f>
        <v>Actual</v>
      </c>
      <c r="C24">
        <v>2016</v>
      </c>
      <c r="D24" s="35">
        <f>'Waste 1 - Actual'!D29</f>
        <v>0</v>
      </c>
      <c r="E24" s="35">
        <f>'Waste 1 - Actual'!E29</f>
        <v>0</v>
      </c>
      <c r="F24" s="35">
        <f>'Waste 1 - Actual'!F29</f>
        <v>0</v>
      </c>
      <c r="G24" s="35">
        <f>'Waste 1 - Actual'!G29</f>
        <v>0</v>
      </c>
      <c r="H24" s="35"/>
      <c r="I24" s="35"/>
      <c r="J24" s="35"/>
      <c r="K24" s="35"/>
      <c r="L24" s="35"/>
      <c r="M24" s="35"/>
      <c r="N24" s="35"/>
      <c r="O24" s="35"/>
      <c r="P24" s="35"/>
      <c r="Q24" s="35"/>
    </row>
    <row r="25" spans="1:17" x14ac:dyDescent="0.25">
      <c r="A25" s="27" t="s">
        <v>122</v>
      </c>
      <c r="B25" s="27" t="str">
        <f>'Waste 2 - Estimate'!C9</f>
        <v>Estimate</v>
      </c>
      <c r="D25" s="35"/>
      <c r="E25" s="35"/>
      <c r="F25" s="35"/>
      <c r="G25" s="35"/>
      <c r="H25" s="35"/>
      <c r="I25" s="35"/>
      <c r="J25" s="35"/>
      <c r="K25" s="35"/>
      <c r="L25" s="35"/>
      <c r="M25" s="35"/>
      <c r="N25" s="35"/>
      <c r="O25" s="35"/>
      <c r="P25" s="35"/>
      <c r="Q25" s="35"/>
    </row>
    <row r="26" spans="1:17" x14ac:dyDescent="0.25">
      <c r="A26" s="27" t="s">
        <v>124</v>
      </c>
      <c r="B26" s="27" t="str">
        <f>'Mobility 3 - Estimate'!C9</f>
        <v>Estimate</v>
      </c>
      <c r="D26" s="35"/>
      <c r="E26" s="35"/>
      <c r="F26" s="35"/>
      <c r="G26" s="35"/>
      <c r="H26" s="35"/>
      <c r="I26" s="35"/>
      <c r="J26" s="35"/>
      <c r="K26" s="35"/>
      <c r="L26" s="35"/>
      <c r="M26" s="35"/>
      <c r="N26" s="35"/>
      <c r="O26" s="35"/>
      <c r="P26" s="35"/>
      <c r="Q26" s="35"/>
    </row>
    <row r="27" spans="1:17" x14ac:dyDescent="0.25">
      <c r="B27" s="249" t="s">
        <v>125</v>
      </c>
      <c r="C27" s="249"/>
      <c r="D27" s="37">
        <f t="shared" ref="D27:Q27" si="2">SUM(D22:D26)</f>
        <v>0</v>
      </c>
      <c r="E27" s="37">
        <f t="shared" si="2"/>
        <v>0</v>
      </c>
      <c r="F27" s="37">
        <f t="shared" si="2"/>
        <v>0</v>
      </c>
      <c r="G27" s="37">
        <f t="shared" si="2"/>
        <v>0</v>
      </c>
      <c r="H27" s="37">
        <f t="shared" si="2"/>
        <v>0</v>
      </c>
      <c r="I27" s="37">
        <f t="shared" si="2"/>
        <v>0</v>
      </c>
      <c r="J27" s="37">
        <f t="shared" si="2"/>
        <v>0</v>
      </c>
      <c r="K27" s="37">
        <f t="shared" si="2"/>
        <v>0</v>
      </c>
      <c r="L27" s="37">
        <f t="shared" si="2"/>
        <v>0</v>
      </c>
      <c r="M27" s="37">
        <f t="shared" si="2"/>
        <v>0</v>
      </c>
      <c r="N27" s="37">
        <f t="shared" si="2"/>
        <v>0</v>
      </c>
      <c r="O27" s="37">
        <f t="shared" si="2"/>
        <v>0</v>
      </c>
      <c r="P27" s="37">
        <f t="shared" si="2"/>
        <v>0</v>
      </c>
      <c r="Q27" s="37">
        <f t="shared" si="2"/>
        <v>0</v>
      </c>
    </row>
    <row r="28" spans="1:17" x14ac:dyDescent="0.25">
      <c r="E28" s="41" t="e">
        <f>($D$27-E27)/$D$27</f>
        <v>#DIV/0!</v>
      </c>
      <c r="F28" s="41" t="e">
        <f t="shared" ref="F28" si="3">($D$27-F27)/$D$27</f>
        <v>#DIV/0!</v>
      </c>
      <c r="G28" s="41"/>
    </row>
    <row r="29" spans="1:17" x14ac:dyDescent="0.25">
      <c r="A29" s="27" t="s">
        <v>123</v>
      </c>
      <c r="B29" s="27" t="str">
        <f>'Greenery &amp; Water Bodies'!C9</f>
        <v>Actual</v>
      </c>
      <c r="C29">
        <v>2017</v>
      </c>
      <c r="D29" s="35"/>
      <c r="E29" s="35"/>
      <c r="F29" s="35"/>
      <c r="G29" s="41"/>
      <c r="H29" s="35"/>
      <c r="I29" s="35"/>
      <c r="J29" s="35"/>
      <c r="K29" s="35"/>
      <c r="L29" s="35"/>
      <c r="M29" s="35"/>
      <c r="N29" s="35"/>
      <c r="O29" s="35"/>
      <c r="P29" s="35"/>
      <c r="Q29" s="35"/>
    </row>
  </sheetData>
  <mergeCells count="19">
    <mergeCell ref="A14:C14"/>
    <mergeCell ref="A6:I10"/>
    <mergeCell ref="A13:C13"/>
    <mergeCell ref="C19:D19"/>
    <mergeCell ref="B27:C27"/>
    <mergeCell ref="A1:B3"/>
    <mergeCell ref="A15:C15"/>
    <mergeCell ref="A16:C16"/>
    <mergeCell ref="D14:I14"/>
    <mergeCell ref="D15:I15"/>
    <mergeCell ref="D16:I16"/>
    <mergeCell ref="A5:I5"/>
    <mergeCell ref="A12:C12"/>
    <mergeCell ref="H1:I1"/>
    <mergeCell ref="H2:I2"/>
    <mergeCell ref="H3:I3"/>
    <mergeCell ref="D12:I12"/>
    <mergeCell ref="D13:I13"/>
    <mergeCell ref="C1:F3"/>
  </mergeCells>
  <phoneticPr fontId="5" type="noConversion"/>
  <pageMargins left="0.25" right="0.25" top="0.75" bottom="0.75" header="0.3" footer="0.3"/>
  <pageSetup paperSize="8"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907B2-AB68-491E-BA7F-E4FCC41A01D1}">
  <dimension ref="A1:I32"/>
  <sheetViews>
    <sheetView view="pageLayout" zoomScale="80" zoomScaleNormal="100" zoomScalePageLayoutView="80" workbookViewId="0">
      <selection activeCell="F21" sqref="F21:F23"/>
    </sheetView>
  </sheetViews>
  <sheetFormatPr defaultRowHeight="15" x14ac:dyDescent="0.25"/>
  <cols>
    <col min="3" max="6" width="10.140625" customWidth="1"/>
    <col min="7" max="7" width="14.7109375" customWidth="1"/>
    <col min="8" max="8" width="12.140625" customWidth="1"/>
    <col min="9" max="9" width="10.42578125" customWidth="1"/>
  </cols>
  <sheetData>
    <row r="1" spans="1:9" ht="16.5" thickBot="1" x14ac:dyDescent="0.3">
      <c r="A1" s="253" t="s">
        <v>68</v>
      </c>
      <c r="B1" s="254"/>
      <c r="C1" s="254"/>
      <c r="D1" s="254"/>
      <c r="E1" s="254"/>
      <c r="F1" s="254"/>
      <c r="G1" s="254"/>
      <c r="H1" s="254"/>
      <c r="I1" s="255"/>
    </row>
    <row r="2" spans="1:9" ht="6.75" customHeight="1" x14ac:dyDescent="0.25"/>
    <row r="3" spans="1:9" x14ac:dyDescent="0.25">
      <c r="A3" s="251" t="s">
        <v>38</v>
      </c>
      <c r="B3" s="251"/>
      <c r="C3" s="251"/>
      <c r="D3" s="273" t="str">
        <f>'Summary (Main)'!D11:H11</f>
        <v>LCC-P-XXXX-XX-XXXX</v>
      </c>
      <c r="E3" s="273"/>
      <c r="F3" s="273"/>
      <c r="G3" s="273"/>
      <c r="H3" s="273"/>
      <c r="I3" s="273"/>
    </row>
    <row r="4" spans="1:9" x14ac:dyDescent="0.25">
      <c r="A4" s="251" t="s">
        <v>107</v>
      </c>
      <c r="B4" s="251"/>
      <c r="C4" s="251"/>
      <c r="D4" s="273" t="str">
        <f>'Summary (Main)'!D12:H12</f>
        <v>XXXX / MAJLIS XXXX</v>
      </c>
      <c r="E4" s="273"/>
      <c r="F4" s="273"/>
      <c r="G4" s="273"/>
      <c r="H4" s="273"/>
      <c r="I4" s="273"/>
    </row>
    <row r="5" spans="1:9" x14ac:dyDescent="0.25">
      <c r="A5" s="251" t="s">
        <v>0</v>
      </c>
      <c r="B5" s="251"/>
      <c r="C5" s="251"/>
      <c r="D5" s="273" t="str">
        <f>'Summary (Main)'!D13:H13</f>
        <v>MAJLIS XXXX</v>
      </c>
      <c r="E5" s="273"/>
      <c r="F5" s="273"/>
      <c r="G5" s="273"/>
      <c r="H5" s="273"/>
      <c r="I5" s="273"/>
    </row>
    <row r="6" spans="1:9" x14ac:dyDescent="0.25">
      <c r="A6" s="251" t="s">
        <v>46</v>
      </c>
      <c r="B6" s="251"/>
      <c r="C6" s="251"/>
      <c r="D6" s="273" t="str">
        <f>'Summary (Main)'!D14:H14</f>
        <v>XXXXXX</v>
      </c>
      <c r="E6" s="273"/>
      <c r="F6" s="273"/>
      <c r="G6" s="273"/>
      <c r="H6" s="273"/>
      <c r="I6" s="273"/>
    </row>
    <row r="7" spans="1:9" x14ac:dyDescent="0.25">
      <c r="A7" s="251" t="s">
        <v>40</v>
      </c>
      <c r="B7" s="251"/>
      <c r="C7" s="251"/>
      <c r="D7" s="273" t="str">
        <f>'Summary (Main)'!D15:H15</f>
        <v>XXXXXX</v>
      </c>
      <c r="E7" s="273"/>
      <c r="F7" s="273"/>
      <c r="G7" s="273"/>
      <c r="H7" s="273"/>
      <c r="I7" s="273"/>
    </row>
    <row r="8" spans="1:9" ht="6.75" customHeight="1" x14ac:dyDescent="0.25">
      <c r="A8" s="6"/>
      <c r="B8" s="6"/>
      <c r="C8" s="6"/>
    </row>
    <row r="9" spans="1:9" x14ac:dyDescent="0.25">
      <c r="A9" s="274" t="s">
        <v>7</v>
      </c>
      <c r="B9" s="274"/>
      <c r="C9" s="33" t="s">
        <v>8</v>
      </c>
      <c r="D9" s="2"/>
      <c r="E9" s="274" t="s">
        <v>12</v>
      </c>
      <c r="F9" s="274"/>
      <c r="G9" s="305" t="s">
        <v>69</v>
      </c>
      <c r="H9" s="305"/>
      <c r="I9" s="305"/>
    </row>
    <row r="10" spans="1:9" x14ac:dyDescent="0.25">
      <c r="A10" s="274" t="s">
        <v>6</v>
      </c>
      <c r="B10" s="274"/>
      <c r="C10" s="302" t="s">
        <v>80</v>
      </c>
      <c r="D10" s="302"/>
      <c r="E10" s="302"/>
      <c r="F10" s="302"/>
      <c r="G10" s="302"/>
      <c r="H10" s="302"/>
      <c r="I10" s="302"/>
    </row>
    <row r="11" spans="1:9" x14ac:dyDescent="0.25">
      <c r="A11" s="288" t="s">
        <v>72</v>
      </c>
      <c r="B11" s="288"/>
      <c r="C11" s="288"/>
      <c r="D11" s="304" t="s">
        <v>5</v>
      </c>
      <c r="E11" s="304"/>
      <c r="F11" s="15">
        <v>14400</v>
      </c>
      <c r="G11" s="304" t="s">
        <v>71</v>
      </c>
      <c r="H11" s="304"/>
      <c r="I11" s="2" t="s">
        <v>78</v>
      </c>
    </row>
    <row r="12" spans="1:9" x14ac:dyDescent="0.25">
      <c r="A12" s="1"/>
      <c r="D12" s="304" t="s">
        <v>4</v>
      </c>
      <c r="E12" s="304"/>
      <c r="F12" s="15">
        <v>2000</v>
      </c>
      <c r="G12" s="304" t="s">
        <v>71</v>
      </c>
      <c r="H12" s="304"/>
      <c r="I12" s="7"/>
    </row>
    <row r="13" spans="1:9" x14ac:dyDescent="0.25">
      <c r="A13" s="1"/>
      <c r="D13" s="304" t="s">
        <v>70</v>
      </c>
      <c r="E13" s="304"/>
      <c r="F13" s="15">
        <v>2560</v>
      </c>
      <c r="G13" s="304" t="s">
        <v>71</v>
      </c>
      <c r="H13" s="304"/>
      <c r="I13" s="7"/>
    </row>
    <row r="14" spans="1:9" x14ac:dyDescent="0.25">
      <c r="A14" s="1"/>
      <c r="D14" s="304" t="s">
        <v>75</v>
      </c>
      <c r="E14" s="304"/>
      <c r="F14" s="15">
        <v>30</v>
      </c>
      <c r="G14" s="304" t="s">
        <v>76</v>
      </c>
      <c r="H14" s="304"/>
      <c r="I14" s="2" t="s">
        <v>77</v>
      </c>
    </row>
    <row r="15" spans="1:9" x14ac:dyDescent="0.25">
      <c r="A15" s="1"/>
      <c r="D15" s="7" t="s">
        <v>169</v>
      </c>
      <c r="E15" s="7"/>
      <c r="F15" s="15">
        <v>40</v>
      </c>
      <c r="G15" s="304" t="s">
        <v>76</v>
      </c>
      <c r="H15" s="304"/>
      <c r="I15" s="135" t="s">
        <v>170</v>
      </c>
    </row>
    <row r="16" spans="1:9" ht="6.75" customHeight="1" x14ac:dyDescent="0.25"/>
    <row r="17" spans="1:9" x14ac:dyDescent="0.25">
      <c r="A17" s="288" t="s">
        <v>73</v>
      </c>
      <c r="B17" s="288"/>
      <c r="C17" s="288"/>
      <c r="D17" s="288"/>
      <c r="E17" s="288"/>
      <c r="F17" s="288"/>
      <c r="H17" s="2"/>
      <c r="I17" s="2"/>
    </row>
    <row r="18" spans="1:9" x14ac:dyDescent="0.25">
      <c r="C18" s="2"/>
      <c r="D18" s="2"/>
      <c r="E18" s="2"/>
      <c r="F18" s="2"/>
    </row>
    <row r="19" spans="1:9" x14ac:dyDescent="0.25">
      <c r="A19" s="307" t="s">
        <v>1</v>
      </c>
      <c r="B19" s="277" t="s">
        <v>74</v>
      </c>
      <c r="C19" s="309" t="s">
        <v>181</v>
      </c>
      <c r="D19" s="311" t="s">
        <v>182</v>
      </c>
      <c r="E19" s="311" t="s">
        <v>183</v>
      </c>
      <c r="F19" s="298" t="s">
        <v>184</v>
      </c>
      <c r="G19" s="29" t="s">
        <v>178</v>
      </c>
      <c r="H19" s="29" t="s">
        <v>179</v>
      </c>
      <c r="I19" s="307" t="s">
        <v>180</v>
      </c>
    </row>
    <row r="20" spans="1:9" ht="15.75" thickBot="1" x14ac:dyDescent="0.3">
      <c r="A20" s="308"/>
      <c r="B20" s="279"/>
      <c r="C20" s="310"/>
      <c r="D20" s="312"/>
      <c r="E20" s="312"/>
      <c r="F20" s="313"/>
      <c r="G20" s="306" t="s">
        <v>45</v>
      </c>
      <c r="H20" s="282"/>
      <c r="I20" s="308"/>
    </row>
    <row r="21" spans="1:9" ht="15.75" thickTop="1" x14ac:dyDescent="0.25">
      <c r="A21" s="5" t="s">
        <v>79</v>
      </c>
      <c r="B21" s="78">
        <f>'Summary (Main)'!$C$17</f>
        <v>2019</v>
      </c>
      <c r="C21" s="217"/>
      <c r="D21" s="210"/>
      <c r="E21" s="210"/>
      <c r="F21" s="218"/>
      <c r="G21" s="79">
        <f t="shared" ref="G21:G26" si="0">((C21*$F$11)+(D21*$F$12)+(E21*$F$13)+(F21*$F$14))/1000</f>
        <v>0</v>
      </c>
      <c r="H21" s="236"/>
      <c r="I21" s="236"/>
    </row>
    <row r="22" spans="1:9" x14ac:dyDescent="0.25">
      <c r="A22" s="4">
        <v>1</v>
      </c>
      <c r="B22" s="20">
        <f>B21+1</f>
        <v>2020</v>
      </c>
      <c r="C22" s="219"/>
      <c r="D22" s="199"/>
      <c r="E22" s="199"/>
      <c r="F22" s="201"/>
      <c r="G22" s="79">
        <f>((C22*$F$11)+(D22*$F$12)+(E22*$F$13)+(F22*$F$14))/1000</f>
        <v>0</v>
      </c>
      <c r="H22" s="235">
        <f>IF(G22,G22-$G$21,0)</f>
        <v>0</v>
      </c>
      <c r="I22" s="237">
        <f>IF(G22,H22/$G$21,0)</f>
        <v>0</v>
      </c>
    </row>
    <row r="23" spans="1:9" x14ac:dyDescent="0.25">
      <c r="A23" s="4">
        <f>A22+1</f>
        <v>2</v>
      </c>
      <c r="B23" s="20">
        <f t="shared" ref="B23:B32" si="1">B22+1</f>
        <v>2021</v>
      </c>
      <c r="C23" s="219"/>
      <c r="D23" s="220"/>
      <c r="E23" s="220"/>
      <c r="F23" s="221"/>
      <c r="G23" s="79">
        <f t="shared" si="0"/>
        <v>0</v>
      </c>
      <c r="H23" s="235">
        <f t="shared" ref="H23:H32" si="2">IF(G23,G23-$G$21,0)</f>
        <v>0</v>
      </c>
      <c r="I23" s="237">
        <f t="shared" ref="I23:I32" si="3">IF(G23,H23/$G$21,0)</f>
        <v>0</v>
      </c>
    </row>
    <row r="24" spans="1:9" x14ac:dyDescent="0.25">
      <c r="A24" s="4">
        <f t="shared" ref="A24:A32" si="4">A23+1</f>
        <v>3</v>
      </c>
      <c r="B24" s="20">
        <f t="shared" si="1"/>
        <v>2022</v>
      </c>
      <c r="C24" s="219"/>
      <c r="D24" s="220"/>
      <c r="E24" s="220"/>
      <c r="F24" s="221"/>
      <c r="G24" s="79">
        <f t="shared" si="0"/>
        <v>0</v>
      </c>
      <c r="H24" s="235">
        <f t="shared" si="2"/>
        <v>0</v>
      </c>
      <c r="I24" s="237">
        <f t="shared" si="3"/>
        <v>0</v>
      </c>
    </row>
    <row r="25" spans="1:9" x14ac:dyDescent="0.25">
      <c r="A25" s="4">
        <f t="shared" si="4"/>
        <v>4</v>
      </c>
      <c r="B25" s="20">
        <f t="shared" si="1"/>
        <v>2023</v>
      </c>
      <c r="C25" s="219"/>
      <c r="D25" s="220"/>
      <c r="E25" s="220"/>
      <c r="F25" s="221"/>
      <c r="G25" s="79">
        <f t="shared" si="0"/>
        <v>0</v>
      </c>
      <c r="H25" s="235">
        <f t="shared" si="2"/>
        <v>0</v>
      </c>
      <c r="I25" s="237">
        <f t="shared" si="3"/>
        <v>0</v>
      </c>
    </row>
    <row r="26" spans="1:9" x14ac:dyDescent="0.25">
      <c r="A26" s="4">
        <f t="shared" si="4"/>
        <v>5</v>
      </c>
      <c r="B26" s="20">
        <f t="shared" si="1"/>
        <v>2024</v>
      </c>
      <c r="C26" s="219"/>
      <c r="D26" s="220"/>
      <c r="E26" s="220"/>
      <c r="F26" s="221"/>
      <c r="G26" s="79">
        <f t="shared" si="0"/>
        <v>0</v>
      </c>
      <c r="H26" s="235">
        <f t="shared" si="2"/>
        <v>0</v>
      </c>
      <c r="I26" s="237">
        <f t="shared" si="3"/>
        <v>0</v>
      </c>
    </row>
    <row r="27" spans="1:9" x14ac:dyDescent="0.25">
      <c r="A27" s="4">
        <f t="shared" si="4"/>
        <v>6</v>
      </c>
      <c r="B27" s="20">
        <f t="shared" si="1"/>
        <v>2025</v>
      </c>
      <c r="C27" s="219"/>
      <c r="D27" s="220"/>
      <c r="E27" s="220"/>
      <c r="F27" s="221"/>
      <c r="G27" s="79">
        <f t="shared" ref="G27:G31" si="5">((C27*$F$11)+(D27*$F$12)+(E27*$F$13)+(F27*$F$14))/1000</f>
        <v>0</v>
      </c>
      <c r="H27" s="235">
        <f t="shared" si="2"/>
        <v>0</v>
      </c>
      <c r="I27" s="237">
        <f t="shared" si="3"/>
        <v>0</v>
      </c>
    </row>
    <row r="28" spans="1:9" x14ac:dyDescent="0.25">
      <c r="A28" s="4">
        <f t="shared" si="4"/>
        <v>7</v>
      </c>
      <c r="B28" s="20">
        <f t="shared" si="1"/>
        <v>2026</v>
      </c>
      <c r="C28" s="219"/>
      <c r="D28" s="220"/>
      <c r="E28" s="220"/>
      <c r="F28" s="221"/>
      <c r="G28" s="79">
        <f t="shared" si="5"/>
        <v>0</v>
      </c>
      <c r="H28" s="235">
        <f t="shared" si="2"/>
        <v>0</v>
      </c>
      <c r="I28" s="237">
        <f t="shared" si="3"/>
        <v>0</v>
      </c>
    </row>
    <row r="29" spans="1:9" x14ac:dyDescent="0.25">
      <c r="A29" s="4">
        <f t="shared" si="4"/>
        <v>8</v>
      </c>
      <c r="B29" s="20">
        <f t="shared" si="1"/>
        <v>2027</v>
      </c>
      <c r="C29" s="219"/>
      <c r="D29" s="220"/>
      <c r="E29" s="220"/>
      <c r="F29" s="221"/>
      <c r="G29" s="79">
        <f t="shared" si="5"/>
        <v>0</v>
      </c>
      <c r="H29" s="235">
        <f t="shared" si="2"/>
        <v>0</v>
      </c>
      <c r="I29" s="237">
        <f t="shared" si="3"/>
        <v>0</v>
      </c>
    </row>
    <row r="30" spans="1:9" x14ac:dyDescent="0.25">
      <c r="A30" s="4">
        <f t="shared" si="4"/>
        <v>9</v>
      </c>
      <c r="B30" s="20">
        <f t="shared" si="1"/>
        <v>2028</v>
      </c>
      <c r="C30" s="219"/>
      <c r="D30" s="220"/>
      <c r="E30" s="220"/>
      <c r="F30" s="221"/>
      <c r="G30" s="79">
        <f t="shared" si="5"/>
        <v>0</v>
      </c>
      <c r="H30" s="235">
        <f t="shared" si="2"/>
        <v>0</v>
      </c>
      <c r="I30" s="237">
        <f t="shared" si="3"/>
        <v>0</v>
      </c>
    </row>
    <row r="31" spans="1:9" x14ac:dyDescent="0.25">
      <c r="A31" s="4">
        <f t="shared" si="4"/>
        <v>10</v>
      </c>
      <c r="B31" s="20">
        <f t="shared" si="1"/>
        <v>2029</v>
      </c>
      <c r="C31" s="222"/>
      <c r="D31" s="200"/>
      <c r="E31" s="200"/>
      <c r="F31" s="201"/>
      <c r="G31" s="79">
        <f t="shared" si="5"/>
        <v>0</v>
      </c>
      <c r="H31" s="235">
        <f t="shared" si="2"/>
        <v>0</v>
      </c>
      <c r="I31" s="237">
        <f t="shared" si="3"/>
        <v>0</v>
      </c>
    </row>
    <row r="32" spans="1:9" x14ac:dyDescent="0.25">
      <c r="A32" s="4">
        <f t="shared" si="4"/>
        <v>11</v>
      </c>
      <c r="B32" s="20">
        <f t="shared" si="1"/>
        <v>2030</v>
      </c>
      <c r="C32" s="222"/>
      <c r="D32" s="200"/>
      <c r="E32" s="200"/>
      <c r="F32" s="201"/>
      <c r="G32" s="79">
        <f>((C33*$F$11)+(D33*$F$12)+(E33*$F$13)+(F33*$F$14))/1000</f>
        <v>0</v>
      </c>
      <c r="H32" s="235">
        <f t="shared" si="2"/>
        <v>0</v>
      </c>
      <c r="I32" s="237">
        <f t="shared" si="3"/>
        <v>0</v>
      </c>
    </row>
  </sheetData>
  <sheetProtection algorithmName="SHA-512" hashValue="VLMxvfh1cwwL0JSNZ4L0gD1G78ALUPVSIFU3uqA+5Uh+KG0Y7nLDP8lm8UC/jbZFwT+l1RgHwqaXfwfVuGrong==" saltValue="45lMEQ5O91hvODH+goEHdQ==" spinCount="100000" sheet="1" selectLockedCells="1"/>
  <mergeCells count="35">
    <mergeCell ref="G20:H20"/>
    <mergeCell ref="I19:I20"/>
    <mergeCell ref="A19:A20"/>
    <mergeCell ref="B19:B20"/>
    <mergeCell ref="C19:C20"/>
    <mergeCell ref="D19:D20"/>
    <mergeCell ref="E19:E20"/>
    <mergeCell ref="F19:F20"/>
    <mergeCell ref="D11:E11"/>
    <mergeCell ref="G11:H11"/>
    <mergeCell ref="G12:H12"/>
    <mergeCell ref="G13:H13"/>
    <mergeCell ref="D14:E14"/>
    <mergeCell ref="G14:H14"/>
    <mergeCell ref="A9:B9"/>
    <mergeCell ref="E9:F9"/>
    <mergeCell ref="G9:I9"/>
    <mergeCell ref="A10:B10"/>
    <mergeCell ref="C10:I10"/>
    <mergeCell ref="A17:F17"/>
    <mergeCell ref="A11:C11"/>
    <mergeCell ref="D12:E12"/>
    <mergeCell ref="D13:E13"/>
    <mergeCell ref="A1:I1"/>
    <mergeCell ref="A4:C4"/>
    <mergeCell ref="A5:C5"/>
    <mergeCell ref="A6:C6"/>
    <mergeCell ref="A7:C7"/>
    <mergeCell ref="A3:C3"/>
    <mergeCell ref="D3:I3"/>
    <mergeCell ref="D4:I4"/>
    <mergeCell ref="D5:I5"/>
    <mergeCell ref="D6:I6"/>
    <mergeCell ref="D7:I7"/>
    <mergeCell ref="G15:H15"/>
  </mergeCells>
  <dataValidations disablePrompts="1" count="1">
    <dataValidation type="list" allowBlank="1" showInputMessage="1" showErrorMessage="1" sqref="C9" xr:uid="{7853362A-5538-432F-980F-FE34BFC87A2A}">
      <formula1>"Actual, Estimate"</formula1>
    </dataValidation>
  </dataValidations>
  <pageMargins left="0.43307086614173229" right="0.23622047244094491" top="0.74803149606299213" bottom="0.55118110236220474" header="0.31496062992125984" footer="0.31496062992125984"/>
  <pageSetup paperSize="9" orientation="portrait" r:id="rId1"/>
  <headerFooter>
    <oddHeader xml:space="preserve">&amp;LMALAYSIAN GREEN TECHNOLOGY AND CLIMATE CHANGE CORPORATION (MGTC)&amp;R&amp;10MGTC/DC/REC/LCC-012
Revision: 1/ JUNE 2022
</oddHeader>
    <oddFooter>&amp;L
&amp;A&amp;R
Page &amp;P of &amp;N</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1328A-FB99-4217-AE73-41BB59948650}">
  <dimension ref="A1:I36"/>
  <sheetViews>
    <sheetView view="pageLayout" zoomScale="90" zoomScaleNormal="100" zoomScalePageLayoutView="90" workbookViewId="0">
      <selection activeCell="E25" sqref="E25"/>
    </sheetView>
  </sheetViews>
  <sheetFormatPr defaultRowHeight="15" x14ac:dyDescent="0.25"/>
  <cols>
    <col min="4" max="9" width="11.140625" customWidth="1"/>
  </cols>
  <sheetData>
    <row r="1" spans="1:9" ht="16.5" thickBot="1" x14ac:dyDescent="0.3">
      <c r="A1" s="253" t="s">
        <v>81</v>
      </c>
      <c r="B1" s="254"/>
      <c r="C1" s="254"/>
      <c r="D1" s="254"/>
      <c r="E1" s="254"/>
      <c r="F1" s="254"/>
      <c r="G1" s="254"/>
      <c r="H1" s="254"/>
      <c r="I1" s="255"/>
    </row>
    <row r="2" spans="1:9" ht="6.75" customHeight="1" x14ac:dyDescent="0.25"/>
    <row r="3" spans="1:9" x14ac:dyDescent="0.25">
      <c r="A3" s="251" t="s">
        <v>38</v>
      </c>
      <c r="B3" s="251"/>
      <c r="C3" s="251"/>
      <c r="D3" s="273" t="str">
        <f>'Summary (Main)'!D11:H11</f>
        <v>LCC-P-XXXX-XX-XXXX</v>
      </c>
      <c r="E3" s="273"/>
      <c r="F3" s="273"/>
      <c r="G3" s="273"/>
      <c r="H3" s="273"/>
      <c r="I3" s="273"/>
    </row>
    <row r="4" spans="1:9" x14ac:dyDescent="0.25">
      <c r="A4" s="251" t="s">
        <v>107</v>
      </c>
      <c r="B4" s="251"/>
      <c r="C4" s="251"/>
      <c r="D4" s="273" t="str">
        <f>'Summary (Main)'!D12:H12</f>
        <v>XXXX / MAJLIS XXXX</v>
      </c>
      <c r="E4" s="273"/>
      <c r="F4" s="273"/>
      <c r="G4" s="273"/>
      <c r="H4" s="273"/>
      <c r="I4" s="273"/>
    </row>
    <row r="5" spans="1:9" x14ac:dyDescent="0.25">
      <c r="A5" s="251" t="s">
        <v>0</v>
      </c>
      <c r="B5" s="251"/>
      <c r="C5" s="251"/>
      <c r="D5" s="273" t="str">
        <f>'Summary (Main)'!D13:H13</f>
        <v>MAJLIS XXXX</v>
      </c>
      <c r="E5" s="273"/>
      <c r="F5" s="273"/>
      <c r="G5" s="273"/>
      <c r="H5" s="273"/>
      <c r="I5" s="273"/>
    </row>
    <row r="6" spans="1:9" x14ac:dyDescent="0.25">
      <c r="A6" s="251" t="s">
        <v>46</v>
      </c>
      <c r="B6" s="251"/>
      <c r="C6" s="251"/>
      <c r="D6" s="273" t="str">
        <f>'Summary (Main)'!D14:H14</f>
        <v>XXXXXX</v>
      </c>
      <c r="E6" s="273"/>
      <c r="F6" s="273"/>
      <c r="G6" s="273"/>
      <c r="H6" s="273"/>
      <c r="I6" s="273"/>
    </row>
    <row r="7" spans="1:9" x14ac:dyDescent="0.25">
      <c r="A7" s="251" t="s">
        <v>40</v>
      </c>
      <c r="B7" s="251"/>
      <c r="C7" s="251"/>
      <c r="D7" s="273" t="str">
        <f>'Summary (Main)'!D15:H15</f>
        <v>XXXXXX</v>
      </c>
      <c r="E7" s="273"/>
      <c r="F7" s="273"/>
      <c r="G7" s="273"/>
      <c r="H7" s="273"/>
      <c r="I7" s="273"/>
    </row>
    <row r="8" spans="1:9" ht="6.75" customHeight="1" x14ac:dyDescent="0.25">
      <c r="A8" s="6"/>
      <c r="B8" s="6"/>
      <c r="C8" s="6"/>
    </row>
    <row r="9" spans="1:9" x14ac:dyDescent="0.25">
      <c r="A9" s="288" t="s">
        <v>7</v>
      </c>
      <c r="B9" s="288"/>
      <c r="C9" s="4" t="s">
        <v>63</v>
      </c>
      <c r="D9" s="2"/>
      <c r="E9" s="288" t="s">
        <v>12</v>
      </c>
      <c r="F9" s="288"/>
      <c r="G9" s="305" t="s">
        <v>82</v>
      </c>
      <c r="H9" s="305"/>
      <c r="I9" s="305"/>
    </row>
    <row r="10" spans="1:9" x14ac:dyDescent="0.25">
      <c r="A10" s="288" t="s">
        <v>6</v>
      </c>
      <c r="B10" s="288"/>
      <c r="C10" s="304" t="s">
        <v>90</v>
      </c>
      <c r="D10" s="304"/>
      <c r="E10" s="304"/>
      <c r="F10" s="304"/>
      <c r="G10" s="304"/>
      <c r="H10" s="304"/>
      <c r="I10" s="304"/>
    </row>
    <row r="11" spans="1:9" x14ac:dyDescent="0.25">
      <c r="A11" s="1" t="s">
        <v>9</v>
      </c>
      <c r="C11" s="304" t="s">
        <v>91</v>
      </c>
      <c r="D11" s="304"/>
      <c r="E11" s="17">
        <v>1.92</v>
      </c>
      <c r="F11" s="303" t="s">
        <v>94</v>
      </c>
      <c r="G11" s="303"/>
      <c r="H11" s="305" t="s">
        <v>95</v>
      </c>
      <c r="I11" s="305"/>
    </row>
    <row r="12" spans="1:9" x14ac:dyDescent="0.25">
      <c r="C12" s="304" t="s">
        <v>92</v>
      </c>
      <c r="D12" s="304"/>
      <c r="E12" s="17">
        <v>2.74</v>
      </c>
      <c r="F12" s="303" t="s">
        <v>94</v>
      </c>
      <c r="G12" s="303"/>
      <c r="H12" s="305" t="s">
        <v>95</v>
      </c>
      <c r="I12" s="305"/>
    </row>
    <row r="13" spans="1:9" x14ac:dyDescent="0.25">
      <c r="C13" s="304" t="s">
        <v>93</v>
      </c>
      <c r="D13" s="304"/>
      <c r="E13" s="17">
        <v>59.19</v>
      </c>
      <c r="F13" s="303" t="s">
        <v>110</v>
      </c>
      <c r="G13" s="303"/>
      <c r="H13" s="305" t="s">
        <v>95</v>
      </c>
      <c r="I13" s="305"/>
    </row>
    <row r="14" spans="1:9" x14ac:dyDescent="0.25">
      <c r="C14" s="304" t="s">
        <v>83</v>
      </c>
      <c r="D14" s="304"/>
      <c r="E14" s="17">
        <v>0.18368000000000001</v>
      </c>
      <c r="F14" s="303" t="s">
        <v>84</v>
      </c>
      <c r="G14" s="303"/>
      <c r="H14" s="305" t="s">
        <v>85</v>
      </c>
      <c r="I14" s="305"/>
    </row>
    <row r="15" spans="1:9" x14ac:dyDescent="0.25">
      <c r="C15" s="304" t="s">
        <v>86</v>
      </c>
      <c r="D15" s="304"/>
      <c r="E15" s="17">
        <v>0.11529</v>
      </c>
      <c r="F15" s="303" t="s">
        <v>84</v>
      </c>
      <c r="G15" s="303"/>
      <c r="H15" s="305" t="s">
        <v>85</v>
      </c>
      <c r="I15" s="305"/>
    </row>
    <row r="16" spans="1:9" x14ac:dyDescent="0.25">
      <c r="C16" s="304" t="s">
        <v>87</v>
      </c>
      <c r="D16" s="304"/>
      <c r="E16" s="17">
        <v>0.79100000000000004</v>
      </c>
      <c r="F16" s="303" t="s">
        <v>84</v>
      </c>
      <c r="G16" s="303"/>
      <c r="H16" s="305" t="s">
        <v>88</v>
      </c>
      <c r="I16" s="305"/>
    </row>
    <row r="17" spans="1:9" ht="6.75" customHeight="1" x14ac:dyDescent="0.25"/>
    <row r="18" spans="1:9" x14ac:dyDescent="0.25">
      <c r="A18" s="288" t="s">
        <v>167</v>
      </c>
      <c r="B18" s="288"/>
      <c r="C18" s="288"/>
      <c r="D18" s="288"/>
      <c r="E18" s="288"/>
      <c r="F18" s="288"/>
    </row>
    <row r="19" spans="1:9" ht="15.75" thickBot="1" x14ac:dyDescent="0.3">
      <c r="A19" s="16" t="s">
        <v>1</v>
      </c>
      <c r="B19" s="18" t="s">
        <v>97</v>
      </c>
      <c r="C19" s="16" t="s">
        <v>43</v>
      </c>
      <c r="D19" s="72">
        <f>'Summary (Main)'!C17</f>
        <v>2019</v>
      </c>
      <c r="E19" s="73">
        <f>D19+1</f>
        <v>2020</v>
      </c>
      <c r="F19" s="73">
        <f t="shared" ref="F19:I19" si="0">E19+1</f>
        <v>2021</v>
      </c>
      <c r="G19" s="73">
        <f t="shared" si="0"/>
        <v>2022</v>
      </c>
      <c r="H19" s="73">
        <f t="shared" si="0"/>
        <v>2023</v>
      </c>
      <c r="I19" s="73">
        <f t="shared" si="0"/>
        <v>2024</v>
      </c>
    </row>
    <row r="20" spans="1:9" ht="15.75" thickTop="1" x14ac:dyDescent="0.25">
      <c r="A20" s="4">
        <v>1</v>
      </c>
      <c r="B20" s="19" t="s">
        <v>91</v>
      </c>
      <c r="C20" s="20" t="s">
        <v>96</v>
      </c>
      <c r="D20" s="223"/>
      <c r="E20" s="224"/>
      <c r="F20" s="195"/>
      <c r="G20" s="195"/>
      <c r="H20" s="195"/>
      <c r="I20" s="196"/>
    </row>
    <row r="21" spans="1:9" x14ac:dyDescent="0.25">
      <c r="A21" s="4">
        <v>2</v>
      </c>
      <c r="B21" s="19" t="s">
        <v>92</v>
      </c>
      <c r="C21" s="20" t="s">
        <v>96</v>
      </c>
      <c r="D21" s="225"/>
      <c r="E21" s="199"/>
      <c r="F21" s="199"/>
      <c r="G21" s="200"/>
      <c r="H21" s="200"/>
      <c r="I21" s="201"/>
    </row>
    <row r="22" spans="1:9" ht="15.75" thickBot="1" x14ac:dyDescent="0.3">
      <c r="A22" s="4">
        <v>3</v>
      </c>
      <c r="B22" s="19" t="s">
        <v>93</v>
      </c>
      <c r="C22" s="20" t="s">
        <v>111</v>
      </c>
      <c r="D22" s="226"/>
      <c r="E22" s="204"/>
      <c r="F22" s="204"/>
      <c r="G22" s="205"/>
      <c r="H22" s="205"/>
      <c r="I22" s="206"/>
    </row>
    <row r="23" spans="1:9" ht="15.75" thickTop="1" x14ac:dyDescent="0.25">
      <c r="A23" s="315" t="s">
        <v>3</v>
      </c>
      <c r="B23" s="316"/>
      <c r="C23" s="16" t="s">
        <v>160</v>
      </c>
      <c r="D23" s="74">
        <f t="shared" ref="D23:I23" si="1">(D20*$E$11)+(D21*$E$12)+(D22*$E$13)</f>
        <v>0</v>
      </c>
      <c r="E23" s="75">
        <f t="shared" si="1"/>
        <v>0</v>
      </c>
      <c r="F23" s="75">
        <f t="shared" si="1"/>
        <v>0</v>
      </c>
      <c r="G23" s="75">
        <f t="shared" si="1"/>
        <v>0</v>
      </c>
      <c r="H23" s="75">
        <f t="shared" si="1"/>
        <v>0</v>
      </c>
      <c r="I23" s="75">
        <f t="shared" si="1"/>
        <v>0</v>
      </c>
    </row>
    <row r="24" spans="1:9" ht="15.75" thickBot="1" x14ac:dyDescent="0.3">
      <c r="A24" s="317"/>
      <c r="B24" s="318"/>
      <c r="C24" s="16" t="s">
        <v>45</v>
      </c>
      <c r="D24" s="96">
        <f>D23/1000</f>
        <v>0</v>
      </c>
      <c r="E24" s="110">
        <f t="shared" ref="E24:I24" si="2">E23/1000</f>
        <v>0</v>
      </c>
      <c r="F24" s="110">
        <f t="shared" si="2"/>
        <v>0</v>
      </c>
      <c r="G24" s="110">
        <f t="shared" si="2"/>
        <v>0</v>
      </c>
      <c r="H24" s="110">
        <f t="shared" si="2"/>
        <v>0</v>
      </c>
      <c r="I24" s="110">
        <f t="shared" si="2"/>
        <v>0</v>
      </c>
    </row>
    <row r="25" spans="1:9" ht="16.5" thickTop="1" thickBot="1" x14ac:dyDescent="0.3">
      <c r="A25" s="319" t="s">
        <v>98</v>
      </c>
      <c r="B25" s="319"/>
      <c r="C25" s="20" t="s">
        <v>1</v>
      </c>
      <c r="D25" s="207"/>
      <c r="E25" s="208"/>
      <c r="F25" s="208"/>
      <c r="G25" s="208"/>
      <c r="H25" s="208"/>
      <c r="I25" s="209"/>
    </row>
    <row r="26" spans="1:9" ht="15.75" thickTop="1" x14ac:dyDescent="0.25">
      <c r="A26" s="319" t="s">
        <v>99</v>
      </c>
      <c r="B26" s="319"/>
      <c r="C26" s="4" t="s">
        <v>100</v>
      </c>
      <c r="D26" s="77">
        <f>IF(D25,SUM(D24)/D25,0)</f>
        <v>0</v>
      </c>
      <c r="E26" s="77">
        <f t="shared" ref="E26:I26" si="3">IF(E25,SUM(E24)/E25,0)</f>
        <v>0</v>
      </c>
      <c r="F26" s="77">
        <f t="shared" si="3"/>
        <v>0</v>
      </c>
      <c r="G26" s="77">
        <f t="shared" si="3"/>
        <v>0</v>
      </c>
      <c r="H26" s="77">
        <f t="shared" si="3"/>
        <v>0</v>
      </c>
      <c r="I26" s="77">
        <f t="shared" si="3"/>
        <v>0</v>
      </c>
    </row>
    <row r="27" spans="1:9" x14ac:dyDescent="0.25">
      <c r="A27" s="320" t="s">
        <v>53</v>
      </c>
      <c r="B27" s="320"/>
      <c r="C27" s="4" t="s">
        <v>54</v>
      </c>
      <c r="D27" s="14"/>
      <c r="E27" s="11">
        <f>IF($D$23,(E23-$D$23)/$D$23,0)</f>
        <v>0</v>
      </c>
      <c r="F27" s="11">
        <f t="shared" ref="F27:I27" si="4">IF($D$23,(F23-$D$23)/$D$23,0)</f>
        <v>0</v>
      </c>
      <c r="G27" s="11">
        <f t="shared" si="4"/>
        <v>0</v>
      </c>
      <c r="H27" s="11">
        <f t="shared" si="4"/>
        <v>0</v>
      </c>
      <c r="I27" s="11">
        <f t="shared" si="4"/>
        <v>0</v>
      </c>
    </row>
    <row r="29" spans="1:9" x14ac:dyDescent="0.25">
      <c r="A29" s="1" t="s">
        <v>105</v>
      </c>
    </row>
    <row r="30" spans="1:9" ht="15.75" thickBot="1" x14ac:dyDescent="0.3">
      <c r="A30" s="16" t="s">
        <v>1</v>
      </c>
      <c r="B30" s="18" t="s">
        <v>101</v>
      </c>
      <c r="C30" s="16" t="s">
        <v>43</v>
      </c>
      <c r="D30" s="72">
        <f t="shared" ref="D30:I30" si="5">D19</f>
        <v>2019</v>
      </c>
      <c r="E30" s="76">
        <f t="shared" si="5"/>
        <v>2020</v>
      </c>
      <c r="F30" s="76">
        <f t="shared" si="5"/>
        <v>2021</v>
      </c>
      <c r="G30" s="76">
        <f t="shared" si="5"/>
        <v>2022</v>
      </c>
      <c r="H30" s="76">
        <f t="shared" si="5"/>
        <v>2023</v>
      </c>
      <c r="I30" s="76">
        <f t="shared" si="5"/>
        <v>2024</v>
      </c>
    </row>
    <row r="31" spans="1:9" ht="15.75" thickTop="1" x14ac:dyDescent="0.25">
      <c r="A31" s="4">
        <v>1</v>
      </c>
      <c r="B31" s="19" t="s">
        <v>102</v>
      </c>
      <c r="C31" s="20" t="s">
        <v>14</v>
      </c>
      <c r="D31" s="223"/>
      <c r="E31" s="224"/>
      <c r="F31" s="195"/>
      <c r="G31" s="195"/>
      <c r="H31" s="195"/>
      <c r="I31" s="196"/>
    </row>
    <row r="32" spans="1:9" ht="15.75" thickBot="1" x14ac:dyDescent="0.3">
      <c r="A32" s="4">
        <v>2</v>
      </c>
      <c r="B32" s="19" t="s">
        <v>103</v>
      </c>
      <c r="C32" s="20" t="s">
        <v>104</v>
      </c>
      <c r="D32" s="226"/>
      <c r="E32" s="204"/>
      <c r="F32" s="204"/>
      <c r="G32" s="205"/>
      <c r="H32" s="205"/>
      <c r="I32" s="206"/>
    </row>
    <row r="33" spans="1:9" ht="15.75" thickTop="1" x14ac:dyDescent="0.25">
      <c r="A33" s="315" t="s">
        <v>3</v>
      </c>
      <c r="B33" s="316"/>
      <c r="C33" s="16" t="s">
        <v>24</v>
      </c>
      <c r="D33" s="74">
        <f>(D31*D32*$E$14)-(D31*Energy!$D$11)</f>
        <v>0</v>
      </c>
      <c r="E33" s="75">
        <f t="shared" ref="E33:I33" si="6">(E31*E32*$E$14)-(E31*0.694)</f>
        <v>0</v>
      </c>
      <c r="F33" s="75">
        <f t="shared" si="6"/>
        <v>0</v>
      </c>
      <c r="G33" s="75">
        <f t="shared" si="6"/>
        <v>0</v>
      </c>
      <c r="H33" s="75">
        <f t="shared" si="6"/>
        <v>0</v>
      </c>
      <c r="I33" s="75">
        <f t="shared" si="6"/>
        <v>0</v>
      </c>
    </row>
    <row r="34" spans="1:9" x14ac:dyDescent="0.25">
      <c r="A34" s="317"/>
      <c r="B34" s="318"/>
      <c r="C34" s="16" t="s">
        <v>45</v>
      </c>
      <c r="D34" s="13">
        <f>D33*$E$14/1000</f>
        <v>0</v>
      </c>
      <c r="E34" s="61">
        <f t="shared" ref="E34:I34" si="7">E33*$E$14/1000</f>
        <v>0</v>
      </c>
      <c r="F34" s="61">
        <f t="shared" si="7"/>
        <v>0</v>
      </c>
      <c r="G34" s="61">
        <f t="shared" si="7"/>
        <v>0</v>
      </c>
      <c r="H34" s="61">
        <f t="shared" si="7"/>
        <v>0</v>
      </c>
      <c r="I34" s="61">
        <f t="shared" si="7"/>
        <v>0</v>
      </c>
    </row>
    <row r="35" spans="1:9" x14ac:dyDescent="0.25">
      <c r="A35" s="69"/>
      <c r="B35" s="69"/>
      <c r="C35" s="21"/>
      <c r="D35" s="70"/>
      <c r="E35" s="70"/>
      <c r="F35" s="70"/>
      <c r="G35" s="70"/>
      <c r="H35" s="70"/>
      <c r="I35" s="70"/>
    </row>
    <row r="36" spans="1:9" x14ac:dyDescent="0.25">
      <c r="A36" s="314" t="s">
        <v>168</v>
      </c>
      <c r="B36" s="314"/>
      <c r="C36" s="16" t="s">
        <v>45</v>
      </c>
      <c r="D36" s="13">
        <f t="shared" ref="D36:I36" si="8">D24-D34</f>
        <v>0</v>
      </c>
      <c r="E36" s="71">
        <f t="shared" si="8"/>
        <v>0</v>
      </c>
      <c r="F36" s="71">
        <f t="shared" si="8"/>
        <v>0</v>
      </c>
      <c r="G36" s="71">
        <f t="shared" si="8"/>
        <v>0</v>
      </c>
      <c r="H36" s="71">
        <f t="shared" si="8"/>
        <v>0</v>
      </c>
      <c r="I36" s="71">
        <f t="shared" si="8"/>
        <v>0</v>
      </c>
    </row>
  </sheetData>
  <sheetProtection algorithmName="SHA-512" hashValue="elCLz6RaVg3QEZWzStGNnDUTfEq670uB+1HfkBjr4j9m66Wn1mtGKga+2KknUYtyosZ0INQeEac1oNsANNTYLA==" saltValue="R+hWLn4VLKvPYKqMCrpQVA==" spinCount="100000" sheet="1" selectLockedCells="1"/>
  <mergeCells count="41">
    <mergeCell ref="E9:F9"/>
    <mergeCell ref="G9:I9"/>
    <mergeCell ref="A10:B10"/>
    <mergeCell ref="C10:I10"/>
    <mergeCell ref="C11:D11"/>
    <mergeCell ref="F11:G11"/>
    <mergeCell ref="H11:I11"/>
    <mergeCell ref="A1:I1"/>
    <mergeCell ref="A3:C3"/>
    <mergeCell ref="A5:C5"/>
    <mergeCell ref="A6:C6"/>
    <mergeCell ref="A7:C7"/>
    <mergeCell ref="C13:D13"/>
    <mergeCell ref="F13:G13"/>
    <mergeCell ref="H13:I13"/>
    <mergeCell ref="A33:B34"/>
    <mergeCell ref="F16:G16"/>
    <mergeCell ref="A18:F18"/>
    <mergeCell ref="A23:B24"/>
    <mergeCell ref="A25:B25"/>
    <mergeCell ref="A26:B26"/>
    <mergeCell ref="A27:B27"/>
    <mergeCell ref="H14:I14"/>
    <mergeCell ref="C15:D15"/>
    <mergeCell ref="H15:I15"/>
    <mergeCell ref="A36:B36"/>
    <mergeCell ref="D7:I7"/>
    <mergeCell ref="D3:I3"/>
    <mergeCell ref="A4:C4"/>
    <mergeCell ref="D4:I4"/>
    <mergeCell ref="D5:I5"/>
    <mergeCell ref="D6:I6"/>
    <mergeCell ref="C16:D16"/>
    <mergeCell ref="H16:I16"/>
    <mergeCell ref="F14:G14"/>
    <mergeCell ref="F15:G15"/>
    <mergeCell ref="C14:D14"/>
    <mergeCell ref="C12:D12"/>
    <mergeCell ref="F12:G12"/>
    <mergeCell ref="H12:I12"/>
    <mergeCell ref="A9:B9"/>
  </mergeCells>
  <pageMargins left="0.43307086614173229" right="0.23622047244094491" top="0.74803149606299213" bottom="0.55118110236220474" header="0.31496062992125984" footer="0.31496062992125984"/>
  <pageSetup paperSize="9" orientation="portrait" r:id="rId1"/>
  <headerFooter>
    <oddHeader xml:space="preserve">&amp;LMALAYSIAN GREEN TECHNOLOGY AND CLIMATE CHANGE CORPORATION (MGTC)&amp;R&amp;10MGTC/DC/REC/LCC-012
Revision: 1/ JUNE 2022
</oddHeader>
    <oddFooter>&amp;L
&amp;A&amp;R
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B1CF2-FE9B-428D-8D66-3C0F08AB8559}">
  <dimension ref="A1:R29"/>
  <sheetViews>
    <sheetView topLeftCell="A7" zoomScale="85" zoomScaleNormal="85" workbookViewId="0">
      <selection activeCell="E22" sqref="E22"/>
    </sheetView>
  </sheetViews>
  <sheetFormatPr defaultRowHeight="15" x14ac:dyDescent="0.25"/>
  <cols>
    <col min="1" max="3" width="9.7109375" customWidth="1"/>
    <col min="4" max="17" width="11.85546875" customWidth="1"/>
  </cols>
  <sheetData>
    <row r="1" spans="1:13" ht="19.5" customHeight="1" thickBot="1" x14ac:dyDescent="0.3">
      <c r="A1" s="250"/>
      <c r="B1" s="250"/>
      <c r="C1" s="257" t="s">
        <v>118</v>
      </c>
      <c r="D1" s="257"/>
      <c r="E1" s="257"/>
      <c r="F1" s="257"/>
      <c r="G1" s="25" t="s">
        <v>115</v>
      </c>
      <c r="H1" s="250" t="s">
        <v>119</v>
      </c>
      <c r="I1" s="250"/>
    </row>
    <row r="2" spans="1:13" ht="19.5" customHeight="1" thickBot="1" x14ac:dyDescent="0.3">
      <c r="A2" s="250"/>
      <c r="B2" s="250"/>
      <c r="C2" s="257"/>
      <c r="D2" s="257"/>
      <c r="E2" s="257"/>
      <c r="F2" s="257"/>
      <c r="G2" s="25" t="s">
        <v>116</v>
      </c>
      <c r="H2" s="250">
        <v>0</v>
      </c>
      <c r="I2" s="250"/>
    </row>
    <row r="3" spans="1:13" ht="19.5" customHeight="1" thickBot="1" x14ac:dyDescent="0.3">
      <c r="A3" s="250"/>
      <c r="B3" s="250"/>
      <c r="C3" s="257"/>
      <c r="D3" s="257"/>
      <c r="E3" s="257"/>
      <c r="F3" s="257"/>
      <c r="G3" s="25" t="s">
        <v>117</v>
      </c>
      <c r="H3" s="256">
        <v>43252</v>
      </c>
      <c r="I3" s="256"/>
    </row>
    <row r="4" spans="1:13" ht="15.75" thickBot="1" x14ac:dyDescent="0.3"/>
    <row r="5" spans="1:13" ht="16.5" thickBot="1" x14ac:dyDescent="0.3">
      <c r="A5" s="253" t="s">
        <v>89</v>
      </c>
      <c r="B5" s="254"/>
      <c r="C5" s="254"/>
      <c r="D5" s="254"/>
      <c r="E5" s="254"/>
      <c r="F5" s="254"/>
      <c r="G5" s="254"/>
      <c r="H5" s="254"/>
      <c r="I5" s="255"/>
    </row>
    <row r="6" spans="1:13" x14ac:dyDescent="0.25">
      <c r="A6" s="258" t="s">
        <v>106</v>
      </c>
      <c r="B6" s="258"/>
      <c r="C6" s="258"/>
      <c r="D6" s="258"/>
      <c r="E6" s="258"/>
      <c r="F6" s="258"/>
      <c r="G6" s="258"/>
      <c r="H6" s="258"/>
      <c r="I6" s="258"/>
    </row>
    <row r="7" spans="1:13" x14ac:dyDescent="0.25">
      <c r="A7" s="259"/>
      <c r="B7" s="259"/>
      <c r="C7" s="259"/>
      <c r="D7" s="259"/>
      <c r="E7" s="259"/>
      <c r="F7" s="259"/>
      <c r="G7" s="259"/>
      <c r="H7" s="259"/>
      <c r="I7" s="259"/>
    </row>
    <row r="8" spans="1:13" x14ac:dyDescent="0.25">
      <c r="A8" s="259"/>
      <c r="B8" s="259"/>
      <c r="C8" s="259"/>
      <c r="D8" s="259"/>
      <c r="E8" s="259"/>
      <c r="F8" s="259"/>
      <c r="G8" s="259"/>
      <c r="H8" s="259"/>
      <c r="I8" s="259"/>
    </row>
    <row r="9" spans="1:13" x14ac:dyDescent="0.25">
      <c r="A9" s="259"/>
      <c r="B9" s="259"/>
      <c r="C9" s="259"/>
      <c r="D9" s="259"/>
      <c r="E9" s="259"/>
      <c r="F9" s="259"/>
      <c r="G9" s="259"/>
      <c r="H9" s="259"/>
      <c r="I9" s="259"/>
      <c r="L9" s="50"/>
    </row>
    <row r="10" spans="1:13" x14ac:dyDescent="0.25">
      <c r="A10" s="259"/>
      <c r="B10" s="259"/>
      <c r="C10" s="259"/>
      <c r="D10" s="259"/>
      <c r="E10" s="259"/>
      <c r="F10" s="259"/>
      <c r="G10" s="259"/>
      <c r="H10" s="259"/>
      <c r="I10" s="259"/>
    </row>
    <row r="12" spans="1:13" x14ac:dyDescent="0.25">
      <c r="A12" s="251" t="s">
        <v>38</v>
      </c>
      <c r="B12" s="251"/>
      <c r="C12" s="251"/>
      <c r="D12" s="252" t="s">
        <v>113</v>
      </c>
      <c r="E12" s="252"/>
      <c r="F12" s="252"/>
      <c r="G12" s="252"/>
      <c r="H12" s="252"/>
      <c r="I12" s="252"/>
    </row>
    <row r="13" spans="1:13" x14ac:dyDescent="0.25">
      <c r="A13" s="251" t="s">
        <v>107</v>
      </c>
      <c r="B13" s="251"/>
      <c r="C13" s="251"/>
      <c r="D13" s="252" t="s">
        <v>114</v>
      </c>
      <c r="E13" s="252"/>
      <c r="F13" s="252"/>
      <c r="G13" s="252"/>
      <c r="H13" s="252"/>
      <c r="I13" s="252"/>
      <c r="K13" t="s">
        <v>128</v>
      </c>
      <c r="M13">
        <v>30000</v>
      </c>
    </row>
    <row r="14" spans="1:13" x14ac:dyDescent="0.25">
      <c r="A14" s="251" t="s">
        <v>0</v>
      </c>
      <c r="B14" s="251"/>
      <c r="C14" s="251"/>
      <c r="D14" s="252"/>
      <c r="E14" s="252"/>
      <c r="F14" s="252"/>
      <c r="G14" s="252"/>
      <c r="H14" s="252"/>
      <c r="I14" s="252"/>
      <c r="K14" t="s">
        <v>129</v>
      </c>
      <c r="M14">
        <v>50000</v>
      </c>
    </row>
    <row r="15" spans="1:13" x14ac:dyDescent="0.25">
      <c r="A15" s="251" t="s">
        <v>46</v>
      </c>
      <c r="B15" s="251"/>
      <c r="C15" s="251"/>
      <c r="D15" s="252"/>
      <c r="E15" s="252"/>
      <c r="F15" s="252"/>
      <c r="G15" s="252"/>
      <c r="H15" s="252"/>
      <c r="I15" s="252"/>
      <c r="K15" t="s">
        <v>132</v>
      </c>
      <c r="M15">
        <f>((M14-M13)/M13)</f>
        <v>0.66666666666666663</v>
      </c>
    </row>
    <row r="16" spans="1:13" x14ac:dyDescent="0.25">
      <c r="A16" s="251" t="s">
        <v>40</v>
      </c>
      <c r="B16" s="251"/>
      <c r="C16" s="251"/>
      <c r="D16" s="252"/>
      <c r="E16" s="252"/>
      <c r="F16" s="252"/>
      <c r="G16" s="252"/>
      <c r="H16" s="252"/>
      <c r="I16" s="252"/>
      <c r="K16" t="s">
        <v>130</v>
      </c>
      <c r="M16">
        <f>(Q21-D21)</f>
        <v>13</v>
      </c>
    </row>
    <row r="17" spans="1:18" x14ac:dyDescent="0.25">
      <c r="K17" t="s">
        <v>131</v>
      </c>
      <c r="M17" s="39">
        <f>(M15/M16)</f>
        <v>5.128205128205128E-2</v>
      </c>
    </row>
    <row r="18" spans="1:18" x14ac:dyDescent="0.25">
      <c r="A18" s="1" t="s">
        <v>108</v>
      </c>
      <c r="D18">
        <v>30000</v>
      </c>
      <c r="E18" s="40">
        <f>($D$18*(1+($M$17*E19)))</f>
        <v>31538.461538461539</v>
      </c>
      <c r="F18" s="40">
        <f t="shared" ref="F18:Q18" si="0">($D$18*(1+($M$17*F19)))</f>
        <v>33076.923076923078</v>
      </c>
      <c r="G18" s="40">
        <f t="shared" si="0"/>
        <v>34615.38461538461</v>
      </c>
      <c r="H18" s="40">
        <f t="shared" si="0"/>
        <v>36153.846153846149</v>
      </c>
      <c r="I18" s="40">
        <f t="shared" si="0"/>
        <v>37692.307692307695</v>
      </c>
      <c r="J18" s="40">
        <f t="shared" si="0"/>
        <v>39230.769230769234</v>
      </c>
      <c r="K18" s="40">
        <f t="shared" si="0"/>
        <v>40769.230769230773</v>
      </c>
      <c r="L18" s="40">
        <f t="shared" si="0"/>
        <v>42307.692307692305</v>
      </c>
      <c r="M18" s="40">
        <f t="shared" si="0"/>
        <v>43846.153846153844</v>
      </c>
      <c r="N18" s="40">
        <f t="shared" si="0"/>
        <v>45384.615384615383</v>
      </c>
      <c r="O18" s="40">
        <f t="shared" si="0"/>
        <v>46923.076923076922</v>
      </c>
      <c r="P18" s="40">
        <f t="shared" si="0"/>
        <v>48461.538461538461</v>
      </c>
      <c r="Q18" s="40">
        <f t="shared" si="0"/>
        <v>49999.999999999993</v>
      </c>
      <c r="R18" s="40"/>
    </row>
    <row r="19" spans="1:18" x14ac:dyDescent="0.25">
      <c r="A19" s="1"/>
      <c r="D19">
        <v>0</v>
      </c>
      <c r="E19" s="40">
        <v>1</v>
      </c>
      <c r="F19" s="40">
        <v>2</v>
      </c>
      <c r="G19" s="40">
        <v>3</v>
      </c>
      <c r="H19" s="40">
        <v>4</v>
      </c>
      <c r="I19" s="40">
        <v>5</v>
      </c>
      <c r="J19" s="40">
        <v>6</v>
      </c>
      <c r="K19" s="40">
        <v>7</v>
      </c>
      <c r="L19" s="40">
        <v>8</v>
      </c>
      <c r="M19" s="40">
        <v>9</v>
      </c>
      <c r="N19" s="40">
        <v>10</v>
      </c>
      <c r="O19" s="40">
        <v>11</v>
      </c>
      <c r="P19" s="40">
        <v>12</v>
      </c>
      <c r="Q19" s="40">
        <v>13</v>
      </c>
      <c r="R19" s="40"/>
    </row>
    <row r="20" spans="1:18" x14ac:dyDescent="0.25">
      <c r="C20" s="248" t="s">
        <v>126</v>
      </c>
      <c r="D20" s="248"/>
    </row>
    <row r="21" spans="1:18" x14ac:dyDescent="0.25">
      <c r="B21" s="36" t="s">
        <v>120</v>
      </c>
      <c r="C21" s="36" t="s">
        <v>74</v>
      </c>
      <c r="D21" s="36">
        <v>2015</v>
      </c>
      <c r="E21" s="36">
        <f>C23+1</f>
        <v>2016</v>
      </c>
      <c r="F21" s="36">
        <f>E21+1</f>
        <v>2017</v>
      </c>
      <c r="G21" s="36">
        <f t="shared" ref="G21:Q21" si="1">F21+1</f>
        <v>2018</v>
      </c>
      <c r="H21" s="36">
        <f t="shared" si="1"/>
        <v>2019</v>
      </c>
      <c r="I21" s="36">
        <f t="shared" si="1"/>
        <v>2020</v>
      </c>
      <c r="J21" s="36">
        <f t="shared" si="1"/>
        <v>2021</v>
      </c>
      <c r="K21" s="36">
        <f t="shared" si="1"/>
        <v>2022</v>
      </c>
      <c r="L21" s="36">
        <f t="shared" si="1"/>
        <v>2023</v>
      </c>
      <c r="M21" s="36">
        <f t="shared" si="1"/>
        <v>2024</v>
      </c>
      <c r="N21" s="36">
        <f t="shared" si="1"/>
        <v>2025</v>
      </c>
      <c r="O21" s="36">
        <f t="shared" si="1"/>
        <v>2026</v>
      </c>
      <c r="P21" s="36">
        <f t="shared" si="1"/>
        <v>2027</v>
      </c>
      <c r="Q21" s="36">
        <f t="shared" si="1"/>
        <v>2028</v>
      </c>
    </row>
    <row r="22" spans="1:18" x14ac:dyDescent="0.25">
      <c r="B22" s="36" t="s">
        <v>127</v>
      </c>
      <c r="C22" s="36"/>
      <c r="D22" s="38">
        <f>D29</f>
        <v>1029</v>
      </c>
      <c r="E22" s="38">
        <f>($D$22*(1+($M$17*E19)))</f>
        <v>1081.7692307692307</v>
      </c>
      <c r="F22" s="38">
        <f t="shared" ref="F22:Q22" si="2">($D$22*(1+($M$17*F19)))</f>
        <v>1134.5384615384617</v>
      </c>
      <c r="G22" s="38">
        <f t="shared" si="2"/>
        <v>1187.3076923076922</v>
      </c>
      <c r="H22" s="38">
        <f t="shared" si="2"/>
        <v>1240.0769230769231</v>
      </c>
      <c r="I22" s="38">
        <f t="shared" si="2"/>
        <v>1292.8461538461538</v>
      </c>
      <c r="J22" s="38">
        <f t="shared" si="2"/>
        <v>1345.6153846153845</v>
      </c>
      <c r="K22" s="38">
        <f t="shared" si="2"/>
        <v>1398.3846153846155</v>
      </c>
      <c r="L22" s="38">
        <f t="shared" si="2"/>
        <v>1451.153846153846</v>
      </c>
      <c r="M22" s="38">
        <f t="shared" si="2"/>
        <v>1503.9230769230769</v>
      </c>
      <c r="N22" s="38">
        <f t="shared" si="2"/>
        <v>1556.6923076923076</v>
      </c>
      <c r="O22" s="38">
        <f t="shared" si="2"/>
        <v>1609.4615384615386</v>
      </c>
      <c r="P22" s="38">
        <f t="shared" si="2"/>
        <v>1662.2307692307693</v>
      </c>
      <c r="Q22" s="38">
        <f t="shared" si="2"/>
        <v>1714.9999999999998</v>
      </c>
    </row>
    <row r="23" spans="1:18" x14ac:dyDescent="0.25">
      <c r="A23" s="27" t="s">
        <v>109</v>
      </c>
      <c r="B23" s="27" t="str">
        <f>Energy!D9</f>
        <v>Actual</v>
      </c>
      <c r="C23">
        <v>2015</v>
      </c>
      <c r="D23" s="35">
        <v>923</v>
      </c>
      <c r="E23" s="35">
        <v>920</v>
      </c>
      <c r="F23" s="35">
        <v>917</v>
      </c>
      <c r="G23" s="35">
        <v>914</v>
      </c>
      <c r="H23" s="35">
        <v>911</v>
      </c>
      <c r="I23" s="35">
        <v>908</v>
      </c>
      <c r="J23" s="35">
        <v>905</v>
      </c>
      <c r="K23" s="35">
        <v>902</v>
      </c>
      <c r="L23" s="35">
        <v>899</v>
      </c>
      <c r="M23" s="35">
        <v>896</v>
      </c>
      <c r="N23" s="35">
        <v>893</v>
      </c>
      <c r="O23" s="35">
        <v>890</v>
      </c>
      <c r="P23" s="35">
        <v>887</v>
      </c>
      <c r="Q23" s="35">
        <v>884</v>
      </c>
    </row>
    <row r="24" spans="1:18" x14ac:dyDescent="0.25">
      <c r="A24" s="27" t="s">
        <v>2</v>
      </c>
      <c r="B24" s="27" t="str">
        <f>Water!D9</f>
        <v>Actual</v>
      </c>
      <c r="C24">
        <v>2017</v>
      </c>
      <c r="D24" s="35">
        <v>50</v>
      </c>
      <c r="E24" s="35">
        <v>55</v>
      </c>
      <c r="F24" s="35">
        <v>60</v>
      </c>
      <c r="G24" s="35">
        <v>65</v>
      </c>
      <c r="H24" s="35">
        <v>70</v>
      </c>
      <c r="I24" s="35">
        <v>75</v>
      </c>
      <c r="J24" s="35">
        <v>80</v>
      </c>
      <c r="K24" s="35">
        <v>85</v>
      </c>
      <c r="L24" s="35">
        <v>90</v>
      </c>
      <c r="M24" s="35">
        <v>95</v>
      </c>
      <c r="N24" s="35">
        <v>100</v>
      </c>
      <c r="O24" s="35">
        <v>105</v>
      </c>
      <c r="P24" s="35">
        <v>110</v>
      </c>
      <c r="Q24" s="35">
        <v>115</v>
      </c>
    </row>
    <row r="25" spans="1:18" x14ac:dyDescent="0.25">
      <c r="A25" s="27" t="s">
        <v>121</v>
      </c>
      <c r="B25" s="27" t="str">
        <f>'Waste 1 - Actual'!D9</f>
        <v>Actual</v>
      </c>
      <c r="D25" s="35">
        <f>'Waste 1 - Actual'!D29</f>
        <v>0</v>
      </c>
      <c r="E25" s="35"/>
      <c r="F25" s="35"/>
      <c r="G25" s="35"/>
      <c r="H25" s="35"/>
      <c r="I25" s="35"/>
      <c r="J25" s="35"/>
      <c r="K25" s="35"/>
      <c r="L25" s="35"/>
      <c r="M25" s="35"/>
      <c r="N25" s="35"/>
      <c r="O25" s="35"/>
      <c r="P25" s="35"/>
      <c r="Q25" s="35"/>
    </row>
    <row r="26" spans="1:18" x14ac:dyDescent="0.25">
      <c r="A26" s="27" t="s">
        <v>122</v>
      </c>
      <c r="B26" s="27" t="str">
        <f>'Waste 2 - Estimate'!C9</f>
        <v>Estimate</v>
      </c>
      <c r="C26">
        <v>2018</v>
      </c>
      <c r="D26" s="35">
        <v>50</v>
      </c>
      <c r="E26" s="35">
        <v>48</v>
      </c>
      <c r="F26" s="35">
        <v>47</v>
      </c>
      <c r="G26" s="35">
        <v>44</v>
      </c>
      <c r="H26" s="35">
        <v>43</v>
      </c>
      <c r="I26" s="35">
        <v>42</v>
      </c>
      <c r="J26" s="35">
        <v>41</v>
      </c>
      <c r="K26" s="35">
        <v>40</v>
      </c>
      <c r="L26" s="35">
        <v>39</v>
      </c>
      <c r="M26" s="35">
        <v>38</v>
      </c>
      <c r="N26" s="35">
        <v>37</v>
      </c>
      <c r="O26" s="35">
        <v>36</v>
      </c>
      <c r="P26" s="35">
        <v>35</v>
      </c>
      <c r="Q26" s="35">
        <v>34</v>
      </c>
    </row>
    <row r="27" spans="1:18" x14ac:dyDescent="0.25">
      <c r="A27" s="27" t="s">
        <v>123</v>
      </c>
      <c r="B27" s="27" t="str">
        <f>'Greenery &amp; Water Bodies'!C9</f>
        <v>Actual</v>
      </c>
      <c r="C27">
        <v>2015</v>
      </c>
      <c r="D27" s="35">
        <v>-344</v>
      </c>
      <c r="E27" s="35">
        <v>-349</v>
      </c>
      <c r="F27" s="35">
        <v>-354</v>
      </c>
      <c r="G27" s="35">
        <v>-359</v>
      </c>
      <c r="H27" s="35">
        <v>-364</v>
      </c>
      <c r="I27" s="35">
        <v>-369</v>
      </c>
      <c r="J27" s="35">
        <v>-374</v>
      </c>
      <c r="K27" s="35">
        <v>-379</v>
      </c>
      <c r="L27" s="35">
        <v>-384</v>
      </c>
      <c r="M27" s="35">
        <v>-389</v>
      </c>
      <c r="N27" s="35">
        <v>-394</v>
      </c>
      <c r="O27" s="35">
        <v>-399</v>
      </c>
      <c r="P27" s="35">
        <v>-404</v>
      </c>
      <c r="Q27" s="35">
        <v>-409</v>
      </c>
    </row>
    <row r="28" spans="1:18" x14ac:dyDescent="0.25">
      <c r="A28" s="27" t="s">
        <v>124</v>
      </c>
      <c r="B28" s="27" t="str">
        <f>'Mobility 3 - Estimate'!C9</f>
        <v>Estimate</v>
      </c>
      <c r="C28">
        <v>2019</v>
      </c>
      <c r="D28" s="35">
        <v>350</v>
      </c>
      <c r="E28" s="35">
        <v>345</v>
      </c>
      <c r="F28" s="35">
        <v>340</v>
      </c>
      <c r="G28" s="35">
        <v>330</v>
      </c>
      <c r="H28" s="35">
        <v>320</v>
      </c>
      <c r="I28" s="35">
        <v>500</v>
      </c>
      <c r="J28" s="35">
        <v>500</v>
      </c>
      <c r="K28" s="35">
        <v>305</v>
      </c>
      <c r="L28" s="35">
        <v>300</v>
      </c>
      <c r="M28" s="35">
        <v>295</v>
      </c>
      <c r="N28" s="35">
        <v>290</v>
      </c>
      <c r="O28" s="35">
        <v>285</v>
      </c>
      <c r="P28" s="35">
        <v>280</v>
      </c>
      <c r="Q28" s="35">
        <v>275</v>
      </c>
    </row>
    <row r="29" spans="1:18" x14ac:dyDescent="0.25">
      <c r="B29" s="249" t="s">
        <v>125</v>
      </c>
      <c r="C29" s="249"/>
      <c r="D29" s="37">
        <f t="shared" ref="D29:Q29" si="3">SUM(D23:D28)</f>
        <v>1029</v>
      </c>
      <c r="E29" s="37">
        <f t="shared" si="3"/>
        <v>1019</v>
      </c>
      <c r="F29" s="37">
        <f t="shared" si="3"/>
        <v>1010</v>
      </c>
      <c r="G29" s="37">
        <f t="shared" si="3"/>
        <v>994</v>
      </c>
      <c r="H29" s="37">
        <f t="shared" si="3"/>
        <v>980</v>
      </c>
      <c r="I29" s="37">
        <f t="shared" si="3"/>
        <v>1156</v>
      </c>
      <c r="J29" s="37">
        <f t="shared" si="3"/>
        <v>1152</v>
      </c>
      <c r="K29" s="37">
        <f t="shared" si="3"/>
        <v>953</v>
      </c>
      <c r="L29" s="37">
        <f t="shared" si="3"/>
        <v>944</v>
      </c>
      <c r="M29" s="37">
        <f t="shared" si="3"/>
        <v>935</v>
      </c>
      <c r="N29" s="37">
        <f t="shared" si="3"/>
        <v>926</v>
      </c>
      <c r="O29" s="37">
        <f t="shared" si="3"/>
        <v>917</v>
      </c>
      <c r="P29" s="37">
        <f t="shared" si="3"/>
        <v>908</v>
      </c>
      <c r="Q29" s="37">
        <f t="shared" si="3"/>
        <v>899</v>
      </c>
    </row>
  </sheetData>
  <mergeCells count="19">
    <mergeCell ref="A5:I5"/>
    <mergeCell ref="A1:B3"/>
    <mergeCell ref="C1:F3"/>
    <mergeCell ref="H1:I1"/>
    <mergeCell ref="H2:I2"/>
    <mergeCell ref="H3:I3"/>
    <mergeCell ref="B29:C29"/>
    <mergeCell ref="A6:I10"/>
    <mergeCell ref="A12:C12"/>
    <mergeCell ref="D12:I12"/>
    <mergeCell ref="A13:C13"/>
    <mergeCell ref="D13:I13"/>
    <mergeCell ref="A14:C14"/>
    <mergeCell ref="D14:I14"/>
    <mergeCell ref="A15:C15"/>
    <mergeCell ref="D15:I15"/>
    <mergeCell ref="A16:C16"/>
    <mergeCell ref="D16:I16"/>
    <mergeCell ref="C20:D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F20D0-75E2-4AD0-AEAA-413220C09C2B}">
  <sheetPr>
    <tabColor rgb="FF00B0F0"/>
  </sheetPr>
  <dimension ref="A5:I53"/>
  <sheetViews>
    <sheetView tabSelected="1" view="pageLayout" zoomScale="90" zoomScaleNormal="100" zoomScaleSheetLayoutView="85" zoomScalePageLayoutView="90" workbookViewId="0">
      <selection activeCell="G17" sqref="G17"/>
    </sheetView>
  </sheetViews>
  <sheetFormatPr defaultRowHeight="15" x14ac:dyDescent="0.25"/>
  <cols>
    <col min="1" max="1" width="11.42578125" customWidth="1"/>
    <col min="2" max="3" width="9.7109375" customWidth="1"/>
    <col min="4" max="9" width="12.140625" customWidth="1"/>
  </cols>
  <sheetData>
    <row r="5" spans="1:8" x14ac:dyDescent="0.25">
      <c r="A5" s="42"/>
    </row>
    <row r="6" spans="1:8" x14ac:dyDescent="0.25">
      <c r="A6" s="42"/>
    </row>
    <row r="7" spans="1:8" x14ac:dyDescent="0.25">
      <c r="A7" s="42"/>
    </row>
    <row r="8" spans="1:8" x14ac:dyDescent="0.25">
      <c r="A8" s="42"/>
    </row>
    <row r="9" spans="1:8" x14ac:dyDescent="0.25">
      <c r="A9" s="42"/>
    </row>
    <row r="10" spans="1:8" ht="15.75" thickBot="1" x14ac:dyDescent="0.3">
      <c r="A10" s="42"/>
      <c r="D10" s="230"/>
      <c r="E10" s="230"/>
      <c r="F10" s="230"/>
      <c r="G10" s="230"/>
      <c r="H10" s="230"/>
    </row>
    <row r="11" spans="1:8" ht="15.75" thickTop="1" x14ac:dyDescent="0.25">
      <c r="A11" s="251" t="s">
        <v>38</v>
      </c>
      <c r="B11" s="251"/>
      <c r="C11" s="262"/>
      <c r="D11" s="263" t="s">
        <v>174</v>
      </c>
      <c r="E11" s="263"/>
      <c r="F11" s="263"/>
      <c r="G11" s="263"/>
      <c r="H11" s="264"/>
    </row>
    <row r="12" spans="1:8" x14ac:dyDescent="0.25">
      <c r="A12" s="251" t="s">
        <v>173</v>
      </c>
      <c r="B12" s="251"/>
      <c r="C12" s="262"/>
      <c r="D12" s="265" t="s">
        <v>175</v>
      </c>
      <c r="E12" s="265"/>
      <c r="F12" s="265"/>
      <c r="G12" s="265"/>
      <c r="H12" s="266"/>
    </row>
    <row r="13" spans="1:8" x14ac:dyDescent="0.25">
      <c r="A13" s="251" t="s">
        <v>0</v>
      </c>
      <c r="B13" s="251"/>
      <c r="C13" s="251"/>
      <c r="D13" s="267" t="s">
        <v>176</v>
      </c>
      <c r="E13" s="268"/>
      <c r="F13" s="268"/>
      <c r="G13" s="268"/>
      <c r="H13" s="269"/>
    </row>
    <row r="14" spans="1:8" ht="15.75" customHeight="1" x14ac:dyDescent="0.25">
      <c r="A14" s="251" t="s">
        <v>46</v>
      </c>
      <c r="B14" s="251"/>
      <c r="C14" s="251"/>
      <c r="D14" s="267" t="s">
        <v>177</v>
      </c>
      <c r="E14" s="268"/>
      <c r="F14" s="268"/>
      <c r="G14" s="268"/>
      <c r="H14" s="269"/>
    </row>
    <row r="15" spans="1:8" ht="15.75" customHeight="1" thickBot="1" x14ac:dyDescent="0.3">
      <c r="A15" s="251" t="s">
        <v>40</v>
      </c>
      <c r="B15" s="251"/>
      <c r="C15" s="251"/>
      <c r="D15" s="270" t="s">
        <v>177</v>
      </c>
      <c r="E15" s="271"/>
      <c r="F15" s="271"/>
      <c r="G15" s="271"/>
      <c r="H15" s="272"/>
    </row>
    <row r="16" spans="1:8" ht="16.5" thickTop="1" thickBot="1" x14ac:dyDescent="0.3"/>
    <row r="17" spans="1:9" ht="15.75" thickTop="1" x14ac:dyDescent="0.25">
      <c r="A17" t="s">
        <v>162</v>
      </c>
      <c r="C17" s="136">
        <v>2019</v>
      </c>
      <c r="D17" s="7" t="s">
        <v>155</v>
      </c>
      <c r="G17" s="136"/>
    </row>
    <row r="18" spans="1:9" ht="15.75" thickBot="1" x14ac:dyDescent="0.3">
      <c r="A18" t="s">
        <v>138</v>
      </c>
      <c r="C18" s="137">
        <v>2020</v>
      </c>
      <c r="D18" s="7" t="s">
        <v>156</v>
      </c>
      <c r="G18" s="137">
        <v>0</v>
      </c>
    </row>
    <row r="19" spans="1:9" hidden="1" x14ac:dyDescent="0.25">
      <c r="A19" s="43"/>
      <c r="B19" s="43"/>
      <c r="C19" s="43" t="s">
        <v>139</v>
      </c>
      <c r="D19" s="43" t="s">
        <v>132</v>
      </c>
      <c r="E19" s="43"/>
      <c r="F19" s="43" t="e">
        <f>((G18-G17)/G17)</f>
        <v>#DIV/0!</v>
      </c>
      <c r="G19" s="43"/>
      <c r="H19" s="43"/>
    </row>
    <row r="20" spans="1:9" hidden="1" x14ac:dyDescent="0.25">
      <c r="A20" s="43"/>
      <c r="B20" s="43"/>
      <c r="C20" s="43" t="s">
        <v>139</v>
      </c>
      <c r="D20" s="43" t="s">
        <v>130</v>
      </c>
      <c r="E20" s="43"/>
      <c r="F20" s="43">
        <f>C18-C17</f>
        <v>1</v>
      </c>
      <c r="G20" s="43" t="s">
        <v>146</v>
      </c>
      <c r="H20" s="43"/>
    </row>
    <row r="21" spans="1:9" hidden="1" x14ac:dyDescent="0.25">
      <c r="A21" s="43"/>
      <c r="B21" s="43"/>
      <c r="C21" s="43" t="s">
        <v>139</v>
      </c>
      <c r="D21" s="43" t="s">
        <v>131</v>
      </c>
      <c r="E21" s="43"/>
      <c r="F21" s="44" t="e">
        <f>(F19/F20)</f>
        <v>#DIV/0!</v>
      </c>
      <c r="G21" s="43"/>
      <c r="H21" s="43"/>
    </row>
    <row r="22" spans="1:9" ht="15.75" thickTop="1" x14ac:dyDescent="0.25">
      <c r="A22" s="233"/>
      <c r="B22" s="233"/>
      <c r="C22" s="233"/>
      <c r="D22" s="233"/>
      <c r="E22" s="233"/>
      <c r="F22" s="234"/>
      <c r="G22" s="233"/>
      <c r="H22" s="233"/>
    </row>
    <row r="23" spans="1:9" x14ac:dyDescent="0.25">
      <c r="A23" s="62" t="s">
        <v>163</v>
      </c>
    </row>
    <row r="24" spans="1:9" x14ac:dyDescent="0.25">
      <c r="A24" s="62"/>
    </row>
    <row r="25" spans="1:9" x14ac:dyDescent="0.25">
      <c r="A25" s="261" t="s">
        <v>153</v>
      </c>
      <c r="B25" s="261"/>
      <c r="C25" s="261"/>
      <c r="D25" s="261"/>
      <c r="E25" s="261"/>
      <c r="F25" s="261"/>
      <c r="G25" s="261"/>
      <c r="H25" s="261"/>
      <c r="I25" s="261"/>
    </row>
    <row r="26" spans="1:9" ht="15.75" thickBot="1" x14ac:dyDescent="0.3">
      <c r="A26" s="45" t="s">
        <v>140</v>
      </c>
      <c r="B26" s="122" t="s">
        <v>120</v>
      </c>
      <c r="C26" s="94" t="s">
        <v>141</v>
      </c>
      <c r="D26" s="122">
        <f>C17</f>
        <v>2019</v>
      </c>
      <c r="E26" s="122">
        <f>D26+1</f>
        <v>2020</v>
      </c>
      <c r="F26" s="122">
        <f>E26+1</f>
        <v>2021</v>
      </c>
      <c r="G26" s="122">
        <f t="shared" ref="G26:I26" si="0">F26+1</f>
        <v>2022</v>
      </c>
      <c r="H26" s="122">
        <f t="shared" si="0"/>
        <v>2023</v>
      </c>
      <c r="I26" s="122">
        <f t="shared" si="0"/>
        <v>2024</v>
      </c>
    </row>
    <row r="27" spans="1:9" ht="15.75" thickTop="1" x14ac:dyDescent="0.25">
      <c r="A27" s="45" t="s">
        <v>109</v>
      </c>
      <c r="B27" s="123" t="str">
        <f>Energy!D9</f>
        <v>Actual</v>
      </c>
      <c r="C27" s="138">
        <f>$C$17</f>
        <v>2019</v>
      </c>
      <c r="D27" s="119">
        <f>Energy!D32</f>
        <v>0</v>
      </c>
      <c r="E27" s="55">
        <f>Energy!E32</f>
        <v>0</v>
      </c>
      <c r="F27" s="55">
        <f>Energy!F32</f>
        <v>0</v>
      </c>
      <c r="G27" s="55">
        <f>Energy!G32</f>
        <v>0</v>
      </c>
      <c r="H27" s="55">
        <f>Energy!H32</f>
        <v>0</v>
      </c>
      <c r="I27" s="55">
        <f>Energy!I32</f>
        <v>0</v>
      </c>
    </row>
    <row r="28" spans="1:9" x14ac:dyDescent="0.25">
      <c r="A28" s="45" t="s">
        <v>2</v>
      </c>
      <c r="B28" s="123" t="str">
        <f>Water!D9</f>
        <v>Actual</v>
      </c>
      <c r="C28" s="139">
        <f>$C$17</f>
        <v>2019</v>
      </c>
      <c r="D28" s="119">
        <f>Water!D29</f>
        <v>0</v>
      </c>
      <c r="E28" s="55">
        <f>Water!E29</f>
        <v>0</v>
      </c>
      <c r="F28" s="55">
        <f>Water!F29</f>
        <v>0</v>
      </c>
      <c r="G28" s="55">
        <f>Water!G29</f>
        <v>0</v>
      </c>
      <c r="H28" s="55">
        <f>Water!H29</f>
        <v>0</v>
      </c>
      <c r="I28" s="55">
        <f>Water!I29</f>
        <v>0</v>
      </c>
    </row>
    <row r="29" spans="1:9" hidden="1" x14ac:dyDescent="0.25">
      <c r="A29" s="58" t="s">
        <v>159</v>
      </c>
      <c r="B29" s="124" t="s">
        <v>158</v>
      </c>
      <c r="C29" s="140">
        <v>1</v>
      </c>
      <c r="D29" s="120"/>
      <c r="E29" s="56"/>
      <c r="F29" s="56"/>
      <c r="G29" s="56"/>
      <c r="H29" s="56"/>
      <c r="I29" s="56"/>
    </row>
    <row r="30" spans="1:9" x14ac:dyDescent="0.25">
      <c r="A30" s="45" t="s">
        <v>121</v>
      </c>
      <c r="B30" s="123" t="str">
        <f>'Waste 1 - Actual'!D9</f>
        <v>Actual</v>
      </c>
      <c r="C30" s="139">
        <f>$C$17</f>
        <v>2019</v>
      </c>
      <c r="D30" s="121">
        <f>IF($C$29=1,'Waste 1 - Actual'!D29,"-")</f>
        <v>0</v>
      </c>
      <c r="E30" s="57">
        <f>IF($C$29=1,'Waste 1 - Actual'!E29,"-")</f>
        <v>0</v>
      </c>
      <c r="F30" s="57">
        <f>IF($C$29=1,'Waste 1 - Actual'!F29,"-")</f>
        <v>0</v>
      </c>
      <c r="G30" s="57">
        <f>IF($C$29=1,'Waste 1 - Actual'!G29,"-")</f>
        <v>0</v>
      </c>
      <c r="H30" s="57">
        <f>IF($C$29=1,'Waste 1 - Actual'!H29,"-")</f>
        <v>0</v>
      </c>
      <c r="I30" s="57">
        <f>IF($C$29=1,'Waste 1 - Actual'!I29,"-")</f>
        <v>0</v>
      </c>
    </row>
    <row r="31" spans="1:9" x14ac:dyDescent="0.25">
      <c r="A31" s="45" t="s">
        <v>122</v>
      </c>
      <c r="B31" s="123" t="str">
        <f>'Waste 2 - Estimate'!C9</f>
        <v>Estimate</v>
      </c>
      <c r="C31" s="139">
        <f>$C$17</f>
        <v>2019</v>
      </c>
      <c r="D31" s="119" t="str">
        <f>IF($C$29=2,'Waste 2 - Estimate'!E30,"-")</f>
        <v>-</v>
      </c>
      <c r="E31" s="55" t="str">
        <f>IF($C$29=2,'Waste 2 - Estimate'!F30,"-")</f>
        <v>-</v>
      </c>
      <c r="F31" s="55" t="str">
        <f>IF($C$29=2,'Waste 2 - Estimate'!G30,"-")</f>
        <v>-</v>
      </c>
      <c r="G31" s="55" t="str">
        <f>IF($C$29=2,'Waste 2 - Estimate'!H30,"-")</f>
        <v>-</v>
      </c>
      <c r="H31" s="55" t="str">
        <f>IF($C$29=2,'Waste 2 - Estimate'!I30,"-")</f>
        <v>-</v>
      </c>
      <c r="I31" s="55" t="str">
        <f>IF($C$29=2,'Waste 2 - Estimate'!J30,"-")</f>
        <v>-</v>
      </c>
    </row>
    <row r="32" spans="1:9" ht="15.75" thickBot="1" x14ac:dyDescent="0.3">
      <c r="A32" s="45" t="s">
        <v>161</v>
      </c>
      <c r="B32" s="123" t="str">
        <f>'Mobility 3 - Estimate'!C9</f>
        <v>Estimate</v>
      </c>
      <c r="C32" s="141">
        <f>$C$17</f>
        <v>2019</v>
      </c>
      <c r="D32" s="119">
        <f>'Mobility 3 - Estimate'!D36</f>
        <v>0</v>
      </c>
      <c r="E32" s="119">
        <f>'Mobility 3 - Estimate'!E36</f>
        <v>0</v>
      </c>
      <c r="F32" s="119">
        <f>'Mobility 3 - Estimate'!F36</f>
        <v>0</v>
      </c>
      <c r="G32" s="119">
        <f>'Mobility 3 - Estimate'!G36</f>
        <v>0</v>
      </c>
      <c r="H32" s="119">
        <f>'Mobility 3 - Estimate'!H36</f>
        <v>0</v>
      </c>
      <c r="I32" s="119">
        <f>'Mobility 3 - Estimate'!I36</f>
        <v>0</v>
      </c>
    </row>
    <row r="33" spans="1:9" ht="15.75" thickTop="1" x14ac:dyDescent="0.25">
      <c r="A33" s="27"/>
      <c r="B33" s="26" t="s">
        <v>147</v>
      </c>
      <c r="C33" s="27"/>
      <c r="D33" s="46">
        <f>SUM(D27:D32)</f>
        <v>0</v>
      </c>
      <c r="E33" s="46">
        <f t="shared" ref="E33:H33" si="1">SUM(E27:E32)</f>
        <v>0</v>
      </c>
      <c r="F33" s="46">
        <f t="shared" si="1"/>
        <v>0</v>
      </c>
      <c r="G33" s="46">
        <f t="shared" si="1"/>
        <v>0</v>
      </c>
      <c r="H33" s="46">
        <f t="shared" si="1"/>
        <v>0</v>
      </c>
      <c r="I33" s="46">
        <f t="shared" ref="I33" si="2">SUM(I27:I32)</f>
        <v>0</v>
      </c>
    </row>
    <row r="34" spans="1:9" hidden="1" x14ac:dyDescent="0.25">
      <c r="A34" s="43" t="s">
        <v>139</v>
      </c>
      <c r="B34" s="47" t="s">
        <v>142</v>
      </c>
      <c r="C34" s="43"/>
      <c r="D34" s="53">
        <f>G17</f>
        <v>0</v>
      </c>
      <c r="E34" s="53" t="e">
        <f>$D$34*(1+($F$21*E$35))</f>
        <v>#DIV/0!</v>
      </c>
      <c r="F34" s="53" t="e">
        <f>$D$34*(1+($F$21*F$35))</f>
        <v>#DIV/0!</v>
      </c>
      <c r="G34" s="53" t="e">
        <f>$D$34*(1+($F$21*G$35))</f>
        <v>#DIV/0!</v>
      </c>
      <c r="H34" s="53" t="e">
        <f>$D$34*(1+($F$21*H$35))</f>
        <v>#DIV/0!</v>
      </c>
      <c r="I34" s="53" t="e">
        <f>$D$34*(1+($F$21*I$35))</f>
        <v>#DIV/0!</v>
      </c>
    </row>
    <row r="35" spans="1:9" hidden="1" x14ac:dyDescent="0.25">
      <c r="A35" s="43" t="s">
        <v>139</v>
      </c>
      <c r="B35" s="47" t="s">
        <v>143</v>
      </c>
      <c r="C35" s="43"/>
      <c r="D35" s="53">
        <v>0</v>
      </c>
      <c r="E35" s="54">
        <v>1</v>
      </c>
      <c r="F35" s="54">
        <v>2</v>
      </c>
      <c r="G35" s="54">
        <v>3</v>
      </c>
      <c r="H35" s="54">
        <v>4</v>
      </c>
      <c r="I35" s="54">
        <v>5</v>
      </c>
    </row>
    <row r="36" spans="1:9" hidden="1" x14ac:dyDescent="0.25">
      <c r="A36" s="43" t="s">
        <v>139</v>
      </c>
      <c r="B36" s="47" t="s">
        <v>144</v>
      </c>
      <c r="C36" s="43"/>
      <c r="D36" s="53"/>
      <c r="E36" s="53"/>
      <c r="F36" s="53"/>
      <c r="G36" s="53"/>
      <c r="H36" s="53"/>
      <c r="I36" s="53"/>
    </row>
    <row r="37" spans="1:9" x14ac:dyDescent="0.25">
      <c r="A37" s="51" t="s">
        <v>151</v>
      </c>
      <c r="B37" s="26" t="s">
        <v>148</v>
      </c>
      <c r="C37" s="27"/>
      <c r="D37" s="46">
        <f>D33</f>
        <v>0</v>
      </c>
      <c r="E37" s="46" t="e">
        <f>$D$33*(1+($F$21*E$35))</f>
        <v>#DIV/0!</v>
      </c>
      <c r="F37" s="46" t="e">
        <f>$D$33*(1+($F$21*F$35))</f>
        <v>#DIV/0!</v>
      </c>
      <c r="G37" s="46" t="e">
        <f t="shared" ref="G37:I37" si="3">$D$33*(1+($F$21*G$35))</f>
        <v>#DIV/0!</v>
      </c>
      <c r="H37" s="46" t="e">
        <f t="shared" si="3"/>
        <v>#DIV/0!</v>
      </c>
      <c r="I37" s="46" t="e">
        <f t="shared" si="3"/>
        <v>#DIV/0!</v>
      </c>
    </row>
    <row r="38" spans="1:9" x14ac:dyDescent="0.25">
      <c r="A38" s="27"/>
      <c r="B38" s="26" t="s">
        <v>149</v>
      </c>
      <c r="C38" s="27"/>
      <c r="D38" s="27"/>
      <c r="E38" s="46">
        <f t="shared" ref="E38:F38" si="4">IF(E33, E37-E33, 0)</f>
        <v>0</v>
      </c>
      <c r="F38" s="46">
        <f t="shared" si="4"/>
        <v>0</v>
      </c>
      <c r="G38" s="46">
        <f>IF(G33, G37-G33, 0)</f>
        <v>0</v>
      </c>
      <c r="H38" s="46">
        <f>IF(H33, H37-H33, 0)</f>
        <v>0</v>
      </c>
      <c r="I38" s="46">
        <f>IF(I33, I37-I33, 0)</f>
        <v>0</v>
      </c>
    </row>
    <row r="39" spans="1:9" x14ac:dyDescent="0.25">
      <c r="A39" s="27"/>
      <c r="B39" s="26" t="s">
        <v>150</v>
      </c>
      <c r="C39" s="27"/>
      <c r="D39" s="27"/>
      <c r="E39" s="52" t="str">
        <f>IF(E38,E38/E37,"No Input")</f>
        <v>No Input</v>
      </c>
      <c r="F39" s="52" t="str">
        <f t="shared" ref="F39:H39" si="5">IF(F38,F38/F37,"No Input")</f>
        <v>No Input</v>
      </c>
      <c r="G39" s="59" t="str">
        <f t="shared" si="5"/>
        <v>No Input</v>
      </c>
      <c r="H39" s="59" t="str">
        <f t="shared" si="5"/>
        <v>No Input</v>
      </c>
      <c r="I39" s="59" t="str">
        <f t="shared" ref="I39" si="6">IF(I38,I38/I37,"No Input")</f>
        <v>No Input</v>
      </c>
    </row>
    <row r="40" spans="1:9" x14ac:dyDescent="0.25">
      <c r="A40" s="27"/>
      <c r="B40" s="26" t="s">
        <v>157</v>
      </c>
      <c r="C40" s="27"/>
      <c r="D40" s="60" t="s">
        <v>152</v>
      </c>
      <c r="E40" s="133" t="str">
        <f t="shared" ref="E40:F40" si="7">IF(E39&lt;0%,"Carbon Increase!",IF(AND(E39&gt;100%,E39&lt;=200%),"Carbon Negative",IF(E39=100%,"Carbon Neutral",IF(AND(E39&gt;=90%,E39&lt;100%),"7 Diamond",(IF(AND(E39&gt;=65%,E39&lt;90%),"6 Diamond",(IF(AND(E39&gt;=45%,E39&lt;65%),"5 Diamond",(IF(AND(E39&gt;=25%,E39&lt;45%),"4 Diamond",IF(AND(E39&gt;=10%,E39&lt;25%),"3 Diamond",(IF(AND(E39&gt;=5%,E39&lt;10%),"2 Diamond",(IF(AND(E39&gt;=1%,E39&lt;5%),"1 Diamond",(IF(AND(E39&gt;=0%,E39&lt;1%),"On Going Effort","N/A")))))))))))))))))</f>
        <v>N/A</v>
      </c>
      <c r="F40" s="133" t="str">
        <f t="shared" si="7"/>
        <v>N/A</v>
      </c>
      <c r="G40" s="133" t="str">
        <f>IF(G39&lt;0%,"Carbon Increase!",IF(AND(G39&gt;100%,G39&lt;=200%),"Carbon Negative",IF(G39=100%,"Carbon Neutral",IF(AND(G39&gt;=90%,G39&lt;100%),"7 Diamond",(IF(AND(G39&gt;=65%,G39&lt;90%),"6 Diamond",(IF(AND(G39&gt;=45%,G39&lt;65%),"5 Diamond",(IF(AND(G39&gt;=25%,G39&lt;45%),"4 Diamond",IF(AND(G39&gt;=10%,G39&lt;25%),"3 Diamond",(IF(AND(G39&gt;=5%,G39&lt;10%),"2 Diamond",(IF(AND(G39&gt;=1%,G39&lt;5%),"1 Diamond",(IF(AND(G39&gt;=0%,G39&lt;1%),"On Going Effort","N/A")))))))))))))))))</f>
        <v>N/A</v>
      </c>
      <c r="H40" s="133" t="str">
        <f>IF(H39&lt;0%,"Carbon Increase!",IF(AND(H39&gt;100%,H39&lt;=200%),"Carbon Negative",IF(H39=100%,"Carbon Neutral",IF(AND(H39&gt;=90%,H39&lt;100%),"7 Diamond",(IF(AND(H39&gt;=65%,H39&lt;90%),"6 Diamond",(IF(AND(H39&gt;=45%,H39&lt;65%),"5 Diamond",(IF(AND(H39&gt;=25%,H39&lt;45%),"4 Diamond",IF(AND(H39&gt;=10%,H39&lt;25%),"3 Diamond",(IF(AND(H39&gt;=5%,H39&lt;10%),"2 Diamond",(IF(AND(H39&gt;=1%,H39&lt;5%),"1 Diamond",(IF(AND(H39&gt;=0%,H39&lt;1%),"On Going Effort","N/A")))))))))))))))))</f>
        <v>N/A</v>
      </c>
      <c r="I40" s="133" t="str">
        <f>IF(I39&lt;0%,"Carbon Increase!",IF(AND(I39&gt;100%,I39&lt;=200%),"Carbon Negative",IF(I39=100%,"Carbon Neutral",IF(AND(I39&gt;=90%,I39&lt;100%),"7 Diamond",(IF(AND(I39&gt;=65%,I39&lt;90%),"6 Diamond",(IF(AND(I39&gt;=45%,I39&lt;65%),"5 Diamond",(IF(AND(I39&gt;=25%,I39&lt;45%),"4 Diamond",IF(AND(I39&gt;=10%,I39&lt;25%),"3 Diamond",(IF(AND(I39&gt;=5%,I39&lt;10%),"2 Diamond",(IF(AND(I39&gt;=1%,I39&lt;5%),"1 Diamond",(IF(AND(I39&gt;=0%,I39&lt;1%),"On Going Effort","N/A")))))))))))))))))</f>
        <v>N/A</v>
      </c>
    </row>
    <row r="41" spans="1:9" x14ac:dyDescent="0.25">
      <c r="A41" s="260" t="s">
        <v>154</v>
      </c>
      <c r="B41" s="260"/>
      <c r="C41" s="260"/>
      <c r="D41" s="260"/>
      <c r="E41" s="260"/>
      <c r="F41" s="260"/>
      <c r="G41" s="260"/>
      <c r="H41" s="260"/>
      <c r="I41" s="260"/>
    </row>
    <row r="42" spans="1:9" ht="15.75" thickBot="1" x14ac:dyDescent="0.3">
      <c r="A42" s="111" t="s">
        <v>140</v>
      </c>
      <c r="B42" s="125" t="s">
        <v>120</v>
      </c>
      <c r="C42" s="132" t="s">
        <v>141</v>
      </c>
      <c r="D42" s="126">
        <f>C17</f>
        <v>2019</v>
      </c>
      <c r="E42" s="125">
        <f>D42+1</f>
        <v>2020</v>
      </c>
      <c r="F42" s="125">
        <f>E42+1</f>
        <v>2021</v>
      </c>
      <c r="G42" s="125">
        <f t="shared" ref="G42" si="8">F42+1</f>
        <v>2022</v>
      </c>
      <c r="H42" s="125">
        <f t="shared" ref="H42:I42" si="9">G42+1</f>
        <v>2023</v>
      </c>
      <c r="I42" s="125">
        <f t="shared" si="9"/>
        <v>2024</v>
      </c>
    </row>
    <row r="43" spans="1:9" ht="16.5" thickTop="1" thickBot="1" x14ac:dyDescent="0.3">
      <c r="A43" s="111" t="s">
        <v>123</v>
      </c>
      <c r="B43" s="130" t="s">
        <v>8</v>
      </c>
      <c r="C43" s="142">
        <f>$C$17</f>
        <v>2019</v>
      </c>
      <c r="D43" s="131">
        <f>'Greenery &amp; Water Bodies'!G21</f>
        <v>0</v>
      </c>
      <c r="E43" s="129">
        <f>'Greenery &amp; Water Bodies'!G22</f>
        <v>0</v>
      </c>
      <c r="F43" s="129">
        <f>'Greenery &amp; Water Bodies'!G23</f>
        <v>0</v>
      </c>
      <c r="G43" s="129">
        <f>'Greenery &amp; Water Bodies'!G24</f>
        <v>0</v>
      </c>
      <c r="H43" s="129">
        <f>'Greenery &amp; Water Bodies'!G25</f>
        <v>0</v>
      </c>
      <c r="I43" s="129">
        <f>'Greenery &amp; Water Bodies'!H25</f>
        <v>0</v>
      </c>
    </row>
    <row r="44" spans="1:9" ht="15.75" thickTop="1" x14ac:dyDescent="0.25">
      <c r="A44" s="238"/>
      <c r="B44" s="242" t="s">
        <v>185</v>
      </c>
      <c r="C44" s="239"/>
      <c r="D44" s="240"/>
      <c r="E44" s="240" t="str">
        <f>IF(E43,E43-$D$43,"-")</f>
        <v>-</v>
      </c>
      <c r="F44" s="240" t="str">
        <f t="shared" ref="F44:I44" si="10">IF(F43,F43-$D$43,"-")</f>
        <v>-</v>
      </c>
      <c r="G44" s="240" t="str">
        <f t="shared" si="10"/>
        <v>-</v>
      </c>
      <c r="H44" s="240" t="str">
        <f t="shared" si="10"/>
        <v>-</v>
      </c>
      <c r="I44" s="240" t="str">
        <f t="shared" si="10"/>
        <v>-</v>
      </c>
    </row>
    <row r="45" spans="1:9" x14ac:dyDescent="0.25">
      <c r="A45" s="238"/>
      <c r="B45" s="243" t="s">
        <v>186</v>
      </c>
      <c r="C45" s="239"/>
      <c r="D45" s="240"/>
      <c r="E45" s="241" t="str">
        <f>IF(E43,E44/$D$43,"-")</f>
        <v>-</v>
      </c>
      <c r="F45" s="241" t="str">
        <f t="shared" ref="F45:I45" si="11">IF(F43,F44/$D$43,"-")</f>
        <v>-</v>
      </c>
      <c r="G45" s="241" t="str">
        <f t="shared" si="11"/>
        <v>-</v>
      </c>
      <c r="H45" s="241" t="str">
        <f t="shared" si="11"/>
        <v>-</v>
      </c>
      <c r="I45" s="241" t="str">
        <f t="shared" si="11"/>
        <v>-</v>
      </c>
    </row>
    <row r="46" spans="1:9" x14ac:dyDescent="0.25">
      <c r="A46" s="27"/>
      <c r="B46" s="26" t="s">
        <v>157</v>
      </c>
      <c r="C46" s="27"/>
      <c r="D46" s="60" t="s">
        <v>152</v>
      </c>
      <c r="E46" s="133" t="str">
        <f t="shared" ref="E46:F46" si="12">IF(E45&lt;0%,"Carbon Increase!",IF(AND(E45&gt;100%,E45&lt;=200%),"Carbon Negative",IF(E45=100%,"Carbon Neutral",IF(AND(E45&gt;=90%,E45&lt;100%),"7 Diamond",(IF(AND(E45&gt;=65%,E45&lt;90%),"6 Diamond",(IF(AND(E45&gt;=45%,E45&lt;65%),"5 Diamond",(IF(AND(E45&gt;=25%,E45&lt;45%),"4 Diamond",IF(AND(E45&gt;=10%,E45&lt;25%),"3 Diamond",(IF(AND(E45&gt;=5%,E45&lt;10%),"2 Diamond",(IF(AND(E45&gt;=1%,E45&lt;5%),"1 Diamond",(IF(AND(E45&gt;=0%,E45&lt;1%),"On Going Effort","N/A")))))))))))))))))</f>
        <v>N/A</v>
      </c>
      <c r="F46" s="133" t="str">
        <f t="shared" si="12"/>
        <v>N/A</v>
      </c>
      <c r="G46" s="133" t="str">
        <f>IF(G45&lt;0%,"Carbon Increase!",IF(AND(G45&gt;100%,G45&lt;=200%),"Carbon Negative",IF(G45=100%,"Carbon Neutral",IF(AND(G45&gt;=90%,G45&lt;100%),"7 Diamond",(IF(AND(G45&gt;=65%,G45&lt;90%),"6 Diamond",(IF(AND(G45&gt;=45%,G45&lt;65%),"5 Diamond",(IF(AND(G45&gt;=25%,G45&lt;45%),"4 Diamond",IF(AND(G45&gt;=10%,G45&lt;25%),"3 Diamond",(IF(AND(G45&gt;=5%,G45&lt;10%),"2 Diamond",(IF(AND(G45&gt;=1%,G45&lt;5%),"1 Diamond",(IF(AND(G45&gt;=0%,G45&lt;1%),"On Going Effort","N/A")))))))))))))))))</f>
        <v>N/A</v>
      </c>
      <c r="H46" s="133" t="str">
        <f>IF(H45&lt;0%,"Carbon Increase!",IF(AND(H45&gt;100%,H45&lt;=200%),"Carbon Negative",IF(H45=100%,"Carbon Neutral",IF(AND(H45&gt;=90%,H45&lt;100%),"7 Diamond",(IF(AND(H45&gt;=65%,H45&lt;90%),"6 Diamond",(IF(AND(H45&gt;=45%,H45&lt;65%),"5 Diamond",(IF(AND(H45&gt;=25%,H45&lt;45%),"4 Diamond",IF(AND(H45&gt;=10%,H45&lt;25%),"3 Diamond",(IF(AND(H45&gt;=5%,H45&lt;10%),"2 Diamond",(IF(AND(H45&gt;=1%,H45&lt;5%),"1 Diamond",(IF(AND(H45&gt;=0%,H45&lt;1%),"On Going Effort","N/A")))))))))))))))))</f>
        <v>N/A</v>
      </c>
      <c r="I46" s="133" t="str">
        <f>IF(I45&lt;0%,"Carbon Increase!",IF(AND(I45&gt;100%,I45&lt;=200%),"Carbon Negative",IF(I45=100%,"Carbon Neutral",IF(AND(I45&gt;=90%,I45&lt;100%),"7 Diamond",(IF(AND(I45&gt;=65%,I45&lt;90%),"6 Diamond",(IF(AND(I45&gt;=45%,I45&lt;65%),"5 Diamond",(IF(AND(I45&gt;=25%,I45&lt;45%),"4 Diamond",IF(AND(I45&gt;=10%,I45&lt;25%),"3 Diamond",(IF(AND(I45&gt;=5%,I45&lt;10%),"2 Diamond",(IF(AND(I45&gt;=1%,I45&lt;5%),"1 Diamond",(IF(AND(I45&gt;=0%,I45&lt;1%),"On Going Effort","N/A")))))))))))))))))</f>
        <v>N/A</v>
      </c>
    </row>
    <row r="47" spans="1:9" x14ac:dyDescent="0.25">
      <c r="B47" s="1"/>
      <c r="C47" s="1"/>
      <c r="D47" s="1"/>
      <c r="E47" s="1"/>
      <c r="F47" s="128"/>
      <c r="G47" s="128"/>
      <c r="H47" s="128"/>
    </row>
    <row r="49" spans="7:8" x14ac:dyDescent="0.25">
      <c r="G49" s="1"/>
      <c r="H49" s="127"/>
    </row>
    <row r="50" spans="7:8" x14ac:dyDescent="0.25">
      <c r="H50" s="127"/>
    </row>
    <row r="51" spans="7:8" x14ac:dyDescent="0.25">
      <c r="H51" s="127"/>
    </row>
    <row r="52" spans="7:8" x14ac:dyDescent="0.25">
      <c r="H52" s="127"/>
    </row>
    <row r="53" spans="7:8" x14ac:dyDescent="0.25">
      <c r="H53" s="127"/>
    </row>
  </sheetData>
  <sheetProtection algorithmName="SHA-512" hashValue="ubIx2Vax2wkLCY4F9TSxIC+goBDedGpomNjRk+AIJZe6HOFNfBmLQmKfnusVOLwrV62iY4AbT9CEZsDskATfqw==" saltValue="53bC8VGIpaaV7vsj+RAj2g==" spinCount="100000" sheet="1" selectLockedCells="1"/>
  <mergeCells count="12">
    <mergeCell ref="A41:I41"/>
    <mergeCell ref="A25:I25"/>
    <mergeCell ref="A11:C11"/>
    <mergeCell ref="A12:C12"/>
    <mergeCell ref="A13:C13"/>
    <mergeCell ref="A14:C14"/>
    <mergeCell ref="A15:C15"/>
    <mergeCell ref="D11:H11"/>
    <mergeCell ref="D12:H12"/>
    <mergeCell ref="D13:H13"/>
    <mergeCell ref="D14:H14"/>
    <mergeCell ref="D15:H15"/>
  </mergeCells>
  <pageMargins left="0.59055118110236227" right="0.47244094488188981" top="0.35433070866141736" bottom="0.35433070866141736"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0</xdr:col>
                    <xdr:colOff>571500</xdr:colOff>
                    <xdr:row>27</xdr:row>
                    <xdr:rowOff>161925</xdr:rowOff>
                  </from>
                  <to>
                    <xdr:col>0</xdr:col>
                    <xdr:colOff>790575</xdr:colOff>
                    <xdr:row>30</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0</xdr:col>
                    <xdr:colOff>571500</xdr:colOff>
                    <xdr:row>29</xdr:row>
                    <xdr:rowOff>161925</xdr:rowOff>
                  </from>
                  <to>
                    <xdr:col>0</xdr:col>
                    <xdr:colOff>790575</xdr:colOff>
                    <xdr:row>31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39C4-F66B-40AC-9A68-CBC2125D886E}">
  <dimension ref="A1:R29"/>
  <sheetViews>
    <sheetView topLeftCell="A28" workbookViewId="0">
      <selection activeCell="A22" sqref="A1:XFD1048576"/>
    </sheetView>
  </sheetViews>
  <sheetFormatPr defaultRowHeight="15" x14ac:dyDescent="0.25"/>
  <cols>
    <col min="1" max="3" width="9.7109375" customWidth="1"/>
    <col min="4" max="17" width="11.85546875" customWidth="1"/>
  </cols>
  <sheetData>
    <row r="1" spans="1:13" ht="19.5" customHeight="1" thickBot="1" x14ac:dyDescent="0.3">
      <c r="A1" s="250"/>
      <c r="B1" s="250"/>
      <c r="C1" s="257" t="s">
        <v>118</v>
      </c>
      <c r="D1" s="257"/>
      <c r="E1" s="257"/>
      <c r="F1" s="257"/>
      <c r="G1" s="25" t="s">
        <v>115</v>
      </c>
      <c r="H1" s="250" t="s">
        <v>119</v>
      </c>
      <c r="I1" s="250"/>
    </row>
    <row r="2" spans="1:13" ht="19.5" customHeight="1" thickBot="1" x14ac:dyDescent="0.3">
      <c r="A2" s="250"/>
      <c r="B2" s="250"/>
      <c r="C2" s="257"/>
      <c r="D2" s="257"/>
      <c r="E2" s="257"/>
      <c r="F2" s="257"/>
      <c r="G2" s="25" t="s">
        <v>116</v>
      </c>
      <c r="H2" s="250">
        <v>0</v>
      </c>
      <c r="I2" s="250"/>
    </row>
    <row r="3" spans="1:13" ht="19.5" customHeight="1" thickBot="1" x14ac:dyDescent="0.3">
      <c r="A3" s="250"/>
      <c r="B3" s="250"/>
      <c r="C3" s="257"/>
      <c r="D3" s="257"/>
      <c r="E3" s="257"/>
      <c r="F3" s="257"/>
      <c r="G3" s="25" t="s">
        <v>117</v>
      </c>
      <c r="H3" s="256">
        <v>43252</v>
      </c>
      <c r="I3" s="256"/>
    </row>
    <row r="4" spans="1:13" ht="15.75" thickBot="1" x14ac:dyDescent="0.3"/>
    <row r="5" spans="1:13" ht="16.5" thickBot="1" x14ac:dyDescent="0.3">
      <c r="A5" s="253" t="s">
        <v>89</v>
      </c>
      <c r="B5" s="254"/>
      <c r="C5" s="254"/>
      <c r="D5" s="254"/>
      <c r="E5" s="254"/>
      <c r="F5" s="254"/>
      <c r="G5" s="254"/>
      <c r="H5" s="254"/>
      <c r="I5" s="255"/>
    </row>
    <row r="6" spans="1:13" x14ac:dyDescent="0.25">
      <c r="A6" s="258" t="s">
        <v>106</v>
      </c>
      <c r="B6" s="258"/>
      <c r="C6" s="258"/>
      <c r="D6" s="258"/>
      <c r="E6" s="258"/>
      <c r="F6" s="258"/>
      <c r="G6" s="258"/>
      <c r="H6" s="258"/>
      <c r="I6" s="258"/>
    </row>
    <row r="7" spans="1:13" x14ac:dyDescent="0.25">
      <c r="A7" s="259"/>
      <c r="B7" s="259"/>
      <c r="C7" s="259"/>
      <c r="D7" s="259"/>
      <c r="E7" s="259"/>
      <c r="F7" s="259"/>
      <c r="G7" s="259"/>
      <c r="H7" s="259"/>
      <c r="I7" s="259"/>
    </row>
    <row r="8" spans="1:13" x14ac:dyDescent="0.25">
      <c r="A8" s="259"/>
      <c r="B8" s="259"/>
      <c r="C8" s="259"/>
      <c r="D8" s="259"/>
      <c r="E8" s="259"/>
      <c r="F8" s="259"/>
      <c r="G8" s="259"/>
      <c r="H8" s="259"/>
      <c r="I8" s="259"/>
    </row>
    <row r="9" spans="1:13" x14ac:dyDescent="0.25">
      <c r="A9" s="259"/>
      <c r="B9" s="259"/>
      <c r="C9" s="259"/>
      <c r="D9" s="259"/>
      <c r="E9" s="259"/>
      <c r="F9" s="259"/>
      <c r="G9" s="259"/>
      <c r="H9" s="259"/>
      <c r="I9" s="259"/>
    </row>
    <row r="10" spans="1:13" x14ac:dyDescent="0.25">
      <c r="A10" s="259"/>
      <c r="B10" s="259"/>
      <c r="C10" s="259"/>
      <c r="D10" s="259"/>
      <c r="E10" s="259"/>
      <c r="F10" s="259"/>
      <c r="G10" s="259"/>
      <c r="H10" s="259"/>
      <c r="I10" s="259"/>
    </row>
    <row r="12" spans="1:13" x14ac:dyDescent="0.25">
      <c r="A12" s="251" t="s">
        <v>38</v>
      </c>
      <c r="B12" s="251"/>
      <c r="C12" s="251"/>
      <c r="D12" s="252" t="s">
        <v>113</v>
      </c>
      <c r="E12" s="252"/>
      <c r="F12" s="252"/>
      <c r="G12" s="252"/>
      <c r="H12" s="252"/>
      <c r="I12" s="252"/>
    </row>
    <row r="13" spans="1:13" x14ac:dyDescent="0.25">
      <c r="A13" s="251" t="s">
        <v>107</v>
      </c>
      <c r="B13" s="251"/>
      <c r="C13" s="251"/>
      <c r="D13" s="252" t="s">
        <v>114</v>
      </c>
      <c r="E13" s="252"/>
      <c r="F13" s="252"/>
      <c r="G13" s="252"/>
      <c r="H13" s="252"/>
      <c r="I13" s="252"/>
      <c r="K13" t="s">
        <v>128</v>
      </c>
      <c r="M13">
        <v>30000</v>
      </c>
    </row>
    <row r="14" spans="1:13" x14ac:dyDescent="0.25">
      <c r="A14" s="251" t="s">
        <v>0</v>
      </c>
      <c r="B14" s="251"/>
      <c r="C14" s="251"/>
      <c r="D14" s="252"/>
      <c r="E14" s="252"/>
      <c r="F14" s="252"/>
      <c r="G14" s="252"/>
      <c r="H14" s="252"/>
      <c r="I14" s="252"/>
      <c r="K14" t="s">
        <v>129</v>
      </c>
      <c r="M14">
        <v>50000</v>
      </c>
    </row>
    <row r="15" spans="1:13" x14ac:dyDescent="0.25">
      <c r="A15" s="251" t="s">
        <v>46</v>
      </c>
      <c r="B15" s="251"/>
      <c r="C15" s="251"/>
      <c r="D15" s="252"/>
      <c r="E15" s="252"/>
      <c r="F15" s="252"/>
      <c r="G15" s="252"/>
      <c r="H15" s="252"/>
      <c r="I15" s="252"/>
      <c r="K15" t="s">
        <v>132</v>
      </c>
      <c r="M15">
        <f>((M14-M13)/M13)</f>
        <v>0.66666666666666663</v>
      </c>
    </row>
    <row r="16" spans="1:13" x14ac:dyDescent="0.25">
      <c r="A16" s="251" t="s">
        <v>40</v>
      </c>
      <c r="B16" s="251"/>
      <c r="C16" s="251"/>
      <c r="D16" s="252"/>
      <c r="E16" s="252"/>
      <c r="F16" s="252"/>
      <c r="G16" s="252"/>
      <c r="H16" s="252"/>
      <c r="I16" s="252"/>
      <c r="K16" t="s">
        <v>130</v>
      </c>
      <c r="M16">
        <f>(Q21-D21)</f>
        <v>13</v>
      </c>
    </row>
    <row r="17" spans="1:18" x14ac:dyDescent="0.25">
      <c r="K17" t="s">
        <v>131</v>
      </c>
      <c r="M17" s="39">
        <f>(M15/M16)</f>
        <v>5.128205128205128E-2</v>
      </c>
    </row>
    <row r="18" spans="1:18" x14ac:dyDescent="0.25">
      <c r="A18" s="1" t="s">
        <v>108</v>
      </c>
      <c r="D18">
        <v>30000</v>
      </c>
      <c r="E18" s="40">
        <f>($D$18*(1+($M$17*E19)))</f>
        <v>31538.461538461539</v>
      </c>
      <c r="F18" s="40">
        <f t="shared" ref="F18:Q18" si="0">($D$18*(1+($M$17*F19)))</f>
        <v>33076.923076923078</v>
      </c>
      <c r="G18" s="40">
        <f t="shared" si="0"/>
        <v>34615.38461538461</v>
      </c>
      <c r="H18" s="40">
        <f t="shared" si="0"/>
        <v>36153.846153846149</v>
      </c>
      <c r="I18" s="40">
        <f t="shared" si="0"/>
        <v>37692.307692307695</v>
      </c>
      <c r="J18" s="40">
        <f t="shared" si="0"/>
        <v>39230.769230769234</v>
      </c>
      <c r="K18" s="40">
        <f t="shared" si="0"/>
        <v>40769.230769230773</v>
      </c>
      <c r="L18" s="40">
        <f t="shared" si="0"/>
        <v>42307.692307692305</v>
      </c>
      <c r="M18" s="40">
        <f t="shared" si="0"/>
        <v>43846.153846153844</v>
      </c>
      <c r="N18" s="40">
        <f t="shared" si="0"/>
        <v>45384.615384615383</v>
      </c>
      <c r="O18" s="40">
        <f t="shared" si="0"/>
        <v>46923.076923076922</v>
      </c>
      <c r="P18" s="40">
        <f t="shared" si="0"/>
        <v>48461.538461538461</v>
      </c>
      <c r="Q18" s="40">
        <f t="shared" si="0"/>
        <v>49999.999999999993</v>
      </c>
      <c r="R18" s="40"/>
    </row>
    <row r="19" spans="1:18" x14ac:dyDescent="0.25">
      <c r="A19" s="1"/>
      <c r="D19">
        <v>0</v>
      </c>
      <c r="E19" s="40">
        <v>1</v>
      </c>
      <c r="F19" s="40">
        <v>2</v>
      </c>
      <c r="G19" s="40">
        <v>3</v>
      </c>
      <c r="H19" s="40">
        <v>4</v>
      </c>
      <c r="I19" s="40">
        <v>5</v>
      </c>
      <c r="J19" s="40">
        <v>6</v>
      </c>
      <c r="K19" s="40">
        <v>7</v>
      </c>
      <c r="L19" s="40">
        <v>8</v>
      </c>
      <c r="M19" s="40">
        <v>9</v>
      </c>
      <c r="N19" s="40">
        <v>10</v>
      </c>
      <c r="O19" s="40">
        <v>11</v>
      </c>
      <c r="P19" s="40">
        <v>12</v>
      </c>
      <c r="Q19" s="40">
        <v>13</v>
      </c>
      <c r="R19" s="40"/>
    </row>
    <row r="20" spans="1:18" x14ac:dyDescent="0.25">
      <c r="C20" s="248" t="s">
        <v>126</v>
      </c>
      <c r="D20" s="248"/>
    </row>
    <row r="21" spans="1:18" x14ac:dyDescent="0.25">
      <c r="B21" s="36" t="s">
        <v>120</v>
      </c>
      <c r="C21" s="36" t="s">
        <v>74</v>
      </c>
      <c r="D21" s="36">
        <v>2015</v>
      </c>
      <c r="E21" s="36">
        <f>C23+1</f>
        <v>2016</v>
      </c>
      <c r="F21" s="36">
        <f>E21+1</f>
        <v>2017</v>
      </c>
      <c r="G21" s="36">
        <f t="shared" ref="G21:Q21" si="1">F21+1</f>
        <v>2018</v>
      </c>
      <c r="H21" s="36">
        <f t="shared" si="1"/>
        <v>2019</v>
      </c>
      <c r="I21" s="36">
        <f t="shared" si="1"/>
        <v>2020</v>
      </c>
      <c r="J21" s="36">
        <f t="shared" si="1"/>
        <v>2021</v>
      </c>
      <c r="K21" s="36">
        <f t="shared" si="1"/>
        <v>2022</v>
      </c>
      <c r="L21" s="36">
        <f t="shared" si="1"/>
        <v>2023</v>
      </c>
      <c r="M21" s="36">
        <f t="shared" si="1"/>
        <v>2024</v>
      </c>
      <c r="N21" s="36">
        <f t="shared" si="1"/>
        <v>2025</v>
      </c>
      <c r="O21" s="36">
        <f t="shared" si="1"/>
        <v>2026</v>
      </c>
      <c r="P21" s="36">
        <f t="shared" si="1"/>
        <v>2027</v>
      </c>
      <c r="Q21" s="36">
        <f t="shared" si="1"/>
        <v>2028</v>
      </c>
    </row>
    <row r="22" spans="1:18" x14ac:dyDescent="0.25">
      <c r="B22" s="36" t="s">
        <v>127</v>
      </c>
      <c r="C22" s="36"/>
      <c r="D22" s="38">
        <f>D29</f>
        <v>579</v>
      </c>
      <c r="E22" s="38">
        <f>($D$22*(1+($M$17*E19)))</f>
        <v>608.69230769230774</v>
      </c>
      <c r="F22" s="38">
        <f t="shared" ref="F22:Q22" si="2">($D$22*(1+($M$17*F19)))</f>
        <v>638.38461538461547</v>
      </c>
      <c r="G22" s="38">
        <f t="shared" si="2"/>
        <v>668.07692307692298</v>
      </c>
      <c r="H22" s="38">
        <f t="shared" si="2"/>
        <v>697.76923076923072</v>
      </c>
      <c r="I22" s="38">
        <f t="shared" si="2"/>
        <v>727.46153846153845</v>
      </c>
      <c r="J22" s="38">
        <f t="shared" si="2"/>
        <v>757.15384615384619</v>
      </c>
      <c r="K22" s="38">
        <f t="shared" si="2"/>
        <v>786.84615384615392</v>
      </c>
      <c r="L22" s="38">
        <f t="shared" si="2"/>
        <v>816.53846153846143</v>
      </c>
      <c r="M22" s="38">
        <f t="shared" si="2"/>
        <v>846.23076923076917</v>
      </c>
      <c r="N22" s="38">
        <f t="shared" si="2"/>
        <v>875.92307692307691</v>
      </c>
      <c r="O22" s="38">
        <f t="shared" si="2"/>
        <v>905.61538461538464</v>
      </c>
      <c r="P22" s="38">
        <f t="shared" si="2"/>
        <v>935.30769230769238</v>
      </c>
      <c r="Q22" s="38">
        <f t="shared" si="2"/>
        <v>964.99999999999989</v>
      </c>
    </row>
    <row r="23" spans="1:18" x14ac:dyDescent="0.25">
      <c r="A23" s="27" t="s">
        <v>109</v>
      </c>
      <c r="B23" s="27" t="str">
        <f>Energy!D9</f>
        <v>Actual</v>
      </c>
      <c r="C23">
        <v>2015</v>
      </c>
      <c r="D23" s="35">
        <v>923</v>
      </c>
      <c r="E23" s="35">
        <v>920</v>
      </c>
      <c r="F23" s="35">
        <v>917</v>
      </c>
      <c r="G23" s="35">
        <v>914</v>
      </c>
      <c r="H23" s="35">
        <v>911</v>
      </c>
      <c r="I23" s="35">
        <v>908</v>
      </c>
      <c r="J23" s="35">
        <v>905</v>
      </c>
      <c r="K23" s="35">
        <v>902</v>
      </c>
      <c r="L23" s="35">
        <v>899</v>
      </c>
      <c r="M23" s="35">
        <v>896</v>
      </c>
      <c r="N23" s="35">
        <v>893</v>
      </c>
      <c r="O23" s="35">
        <v>890</v>
      </c>
      <c r="P23" s="35">
        <v>887</v>
      </c>
      <c r="Q23" s="35">
        <v>884</v>
      </c>
    </row>
    <row r="24" spans="1:18" x14ac:dyDescent="0.25">
      <c r="A24" s="27" t="s">
        <v>2</v>
      </c>
      <c r="B24" s="27" t="str">
        <f>Water!D9</f>
        <v>Actual</v>
      </c>
      <c r="C24">
        <v>2017</v>
      </c>
      <c r="D24" s="35"/>
      <c r="E24" s="35"/>
      <c r="F24" s="35">
        <v>60</v>
      </c>
      <c r="G24" s="35">
        <v>65</v>
      </c>
      <c r="H24" s="35">
        <v>70</v>
      </c>
      <c r="I24" s="35">
        <v>75</v>
      </c>
      <c r="J24" s="35">
        <v>80</v>
      </c>
      <c r="K24" s="35">
        <v>85</v>
      </c>
      <c r="L24" s="35">
        <v>90</v>
      </c>
      <c r="M24" s="35">
        <v>95</v>
      </c>
      <c r="N24" s="35">
        <v>100</v>
      </c>
      <c r="O24" s="35">
        <v>105</v>
      </c>
      <c r="P24" s="35">
        <v>110</v>
      </c>
      <c r="Q24" s="35">
        <v>115</v>
      </c>
    </row>
    <row r="25" spans="1:18" x14ac:dyDescent="0.25">
      <c r="A25" s="27" t="s">
        <v>121</v>
      </c>
      <c r="B25" s="27" t="str">
        <f>'Waste 1 - Actual'!D9</f>
        <v>Actual</v>
      </c>
      <c r="D25" s="35">
        <f>'Waste 1 - Actual'!D29</f>
        <v>0</v>
      </c>
      <c r="E25" s="35"/>
      <c r="F25" s="35"/>
      <c r="G25" s="35"/>
      <c r="H25" s="35"/>
      <c r="I25" s="35"/>
      <c r="J25" s="35"/>
      <c r="K25" s="35"/>
      <c r="L25" s="35"/>
      <c r="M25" s="35"/>
      <c r="N25" s="35"/>
      <c r="O25" s="35"/>
      <c r="P25" s="35"/>
      <c r="Q25" s="35"/>
    </row>
    <row r="26" spans="1:18" x14ac:dyDescent="0.25">
      <c r="A26" s="27" t="s">
        <v>122</v>
      </c>
      <c r="B26" s="27" t="str">
        <f>'Waste 2 - Estimate'!C9</f>
        <v>Estimate</v>
      </c>
      <c r="C26">
        <v>2018</v>
      </c>
      <c r="D26" s="35"/>
      <c r="E26" s="35"/>
      <c r="F26" s="35"/>
      <c r="G26" s="35">
        <v>44</v>
      </c>
      <c r="H26" s="35">
        <v>43</v>
      </c>
      <c r="I26" s="35">
        <v>42</v>
      </c>
      <c r="J26" s="35">
        <v>41</v>
      </c>
      <c r="K26" s="35">
        <v>40</v>
      </c>
      <c r="L26" s="35">
        <v>39</v>
      </c>
      <c r="M26" s="35">
        <v>38</v>
      </c>
      <c r="N26" s="35">
        <v>37</v>
      </c>
      <c r="O26" s="35">
        <v>36</v>
      </c>
      <c r="P26" s="35">
        <v>35</v>
      </c>
      <c r="Q26" s="35">
        <v>34</v>
      </c>
    </row>
    <row r="27" spans="1:18" x14ac:dyDescent="0.25">
      <c r="A27" s="27" t="s">
        <v>123</v>
      </c>
      <c r="B27" s="27" t="str">
        <f>'Greenery &amp; Water Bodies'!C9</f>
        <v>Actual</v>
      </c>
      <c r="C27">
        <v>2015</v>
      </c>
      <c r="D27" s="35">
        <v>-344</v>
      </c>
      <c r="E27" s="35">
        <v>-349</v>
      </c>
      <c r="F27" s="35">
        <v>-354</v>
      </c>
      <c r="G27" s="35">
        <v>-359</v>
      </c>
      <c r="H27" s="35">
        <v>-364</v>
      </c>
      <c r="I27" s="35">
        <v>-369</v>
      </c>
      <c r="J27" s="35">
        <v>-374</v>
      </c>
      <c r="K27" s="35">
        <v>-379</v>
      </c>
      <c r="L27" s="35">
        <v>-384</v>
      </c>
      <c r="M27" s="35">
        <v>-389</v>
      </c>
      <c r="N27" s="35">
        <v>-394</v>
      </c>
      <c r="O27" s="35">
        <v>-399</v>
      </c>
      <c r="P27" s="35">
        <v>-404</v>
      </c>
      <c r="Q27" s="35">
        <v>-409</v>
      </c>
    </row>
    <row r="28" spans="1:18" x14ac:dyDescent="0.25">
      <c r="A28" s="27" t="s">
        <v>124</v>
      </c>
      <c r="B28" s="27" t="str">
        <f>'Mobility 3 - Estimate'!C9</f>
        <v>Estimate</v>
      </c>
      <c r="C28">
        <v>2019</v>
      </c>
      <c r="D28" s="35"/>
      <c r="E28" s="35"/>
      <c r="F28" s="35"/>
      <c r="G28" s="35"/>
      <c r="H28" s="35">
        <v>320</v>
      </c>
      <c r="I28" s="35">
        <v>315</v>
      </c>
      <c r="J28" s="35">
        <v>310</v>
      </c>
      <c r="K28" s="35">
        <v>305</v>
      </c>
      <c r="L28" s="35">
        <v>300</v>
      </c>
      <c r="M28" s="35">
        <v>295</v>
      </c>
      <c r="N28" s="35">
        <v>290</v>
      </c>
      <c r="O28" s="35">
        <v>285</v>
      </c>
      <c r="P28" s="35">
        <v>280</v>
      </c>
      <c r="Q28" s="35">
        <v>275</v>
      </c>
    </row>
    <row r="29" spans="1:18" x14ac:dyDescent="0.25">
      <c r="B29" s="249" t="s">
        <v>125</v>
      </c>
      <c r="C29" s="249"/>
      <c r="D29" s="37">
        <f t="shared" ref="D29:Q29" si="3">SUM(D23:D28)</f>
        <v>579</v>
      </c>
      <c r="E29" s="37">
        <f t="shared" si="3"/>
        <v>571</v>
      </c>
      <c r="F29" s="37">
        <f t="shared" si="3"/>
        <v>623</v>
      </c>
      <c r="G29" s="37">
        <f t="shared" si="3"/>
        <v>664</v>
      </c>
      <c r="H29" s="37">
        <f t="shared" si="3"/>
        <v>980</v>
      </c>
      <c r="I29" s="37">
        <f t="shared" si="3"/>
        <v>971</v>
      </c>
      <c r="J29" s="37">
        <f t="shared" si="3"/>
        <v>962</v>
      </c>
      <c r="K29" s="37">
        <f t="shared" si="3"/>
        <v>953</v>
      </c>
      <c r="L29" s="37">
        <f t="shared" si="3"/>
        <v>944</v>
      </c>
      <c r="M29" s="37">
        <f t="shared" si="3"/>
        <v>935</v>
      </c>
      <c r="N29" s="37">
        <f t="shared" si="3"/>
        <v>926</v>
      </c>
      <c r="O29" s="37">
        <f t="shared" si="3"/>
        <v>917</v>
      </c>
      <c r="P29" s="37">
        <f t="shared" si="3"/>
        <v>908</v>
      </c>
      <c r="Q29" s="37">
        <f t="shared" si="3"/>
        <v>899</v>
      </c>
    </row>
  </sheetData>
  <mergeCells count="19">
    <mergeCell ref="A5:I5"/>
    <mergeCell ref="A1:B3"/>
    <mergeCell ref="C1:F3"/>
    <mergeCell ref="H1:I1"/>
    <mergeCell ref="H2:I2"/>
    <mergeCell ref="H3:I3"/>
    <mergeCell ref="B29:C29"/>
    <mergeCell ref="A6:I10"/>
    <mergeCell ref="A12:C12"/>
    <mergeCell ref="D12:I12"/>
    <mergeCell ref="A13:C13"/>
    <mergeCell ref="D13:I13"/>
    <mergeCell ref="A14:C14"/>
    <mergeCell ref="D14:I14"/>
    <mergeCell ref="A15:C15"/>
    <mergeCell ref="D15:I15"/>
    <mergeCell ref="A16:C16"/>
    <mergeCell ref="D16:I16"/>
    <mergeCell ref="C20:D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29A39-E7C7-4D45-BD9E-DA9BACA33D14}">
  <dimension ref="A1"/>
  <sheetViews>
    <sheetView workbookViewId="0">
      <selection sqref="A1:XFD1048576"/>
    </sheetView>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C8D07-EF9B-4F37-A0A9-4DBD6D4BCBCB}">
  <dimension ref="A1:Q37"/>
  <sheetViews>
    <sheetView view="pageLayout" zoomScale="80" zoomScaleNormal="100" zoomScalePageLayoutView="80" workbookViewId="0">
      <selection activeCell="D30" sqref="D30"/>
    </sheetView>
  </sheetViews>
  <sheetFormatPr defaultRowHeight="15" x14ac:dyDescent="0.25"/>
  <cols>
    <col min="1" max="1" width="6.5703125" customWidth="1"/>
    <col min="2" max="2" width="14.28515625" customWidth="1"/>
    <col min="3" max="3" width="10.140625" customWidth="1"/>
    <col min="4" max="8" width="12.85546875" customWidth="1"/>
    <col min="9" max="17" width="10.28515625" customWidth="1"/>
  </cols>
  <sheetData>
    <row r="1" spans="1:17" ht="16.5" thickBot="1" x14ac:dyDescent="0.3">
      <c r="A1" s="253" t="s">
        <v>41</v>
      </c>
      <c r="B1" s="254"/>
      <c r="C1" s="254"/>
      <c r="D1" s="254"/>
      <c r="E1" s="254"/>
      <c r="F1" s="254"/>
      <c r="G1" s="254"/>
      <c r="H1" s="255"/>
    </row>
    <row r="2" spans="1:17" ht="6.75" customHeight="1" x14ac:dyDescent="0.25"/>
    <row r="3" spans="1:17" x14ac:dyDescent="0.25">
      <c r="A3" s="251" t="s">
        <v>38</v>
      </c>
      <c r="B3" s="251"/>
      <c r="C3" s="251"/>
      <c r="D3" s="273" t="str">
        <f>'Summary (Main)'!D11:H11</f>
        <v>LCC-P-XXXX-XX-XXXX</v>
      </c>
      <c r="E3" s="273"/>
      <c r="F3" s="273"/>
      <c r="G3" s="273"/>
      <c r="H3" s="273"/>
    </row>
    <row r="4" spans="1:17" x14ac:dyDescent="0.25">
      <c r="A4" s="251" t="s">
        <v>107</v>
      </c>
      <c r="B4" s="251"/>
      <c r="C4" s="251"/>
      <c r="D4" s="273" t="str">
        <f>'Summary (Main)'!D12:H12</f>
        <v>XXXX / MAJLIS XXXX</v>
      </c>
      <c r="E4" s="273"/>
      <c r="F4" s="273"/>
      <c r="G4" s="273"/>
      <c r="H4" s="273"/>
    </row>
    <row r="5" spans="1:17" x14ac:dyDescent="0.25">
      <c r="A5" s="251" t="s">
        <v>0</v>
      </c>
      <c r="B5" s="251"/>
      <c r="C5" s="251"/>
      <c r="D5" s="273" t="str">
        <f>'Summary (Main)'!D13:H13</f>
        <v>MAJLIS XXXX</v>
      </c>
      <c r="E5" s="273"/>
      <c r="F5" s="273"/>
      <c r="G5" s="273"/>
      <c r="H5" s="273"/>
    </row>
    <row r="6" spans="1:17" x14ac:dyDescent="0.25">
      <c r="A6" s="251" t="s">
        <v>46</v>
      </c>
      <c r="B6" s="251"/>
      <c r="C6" s="251"/>
      <c r="D6" s="273" t="str">
        <f>'Summary (Main)'!D14:H14</f>
        <v>XXXXXX</v>
      </c>
      <c r="E6" s="273"/>
      <c r="F6" s="273"/>
      <c r="G6" s="273"/>
      <c r="H6" s="273"/>
    </row>
    <row r="7" spans="1:17" x14ac:dyDescent="0.25">
      <c r="A7" s="251" t="s">
        <v>40</v>
      </c>
      <c r="B7" s="251"/>
      <c r="C7" s="251"/>
      <c r="D7" s="273" t="str">
        <f>'Summary (Main)'!D15:H15</f>
        <v>XXXXXX</v>
      </c>
      <c r="E7" s="273"/>
      <c r="F7" s="273"/>
      <c r="G7" s="273"/>
      <c r="H7" s="273"/>
    </row>
    <row r="8" spans="1:17" ht="6.75" customHeight="1" x14ac:dyDescent="0.25">
      <c r="A8" s="6"/>
      <c r="B8" s="6"/>
      <c r="C8" s="6"/>
    </row>
    <row r="9" spans="1:17" x14ac:dyDescent="0.25">
      <c r="A9" s="274" t="s">
        <v>7</v>
      </c>
      <c r="B9" s="274"/>
      <c r="C9" s="27"/>
      <c r="D9" s="33" t="s">
        <v>8</v>
      </c>
      <c r="E9" s="274" t="s">
        <v>12</v>
      </c>
      <c r="F9" s="274"/>
      <c r="G9" s="289" t="s">
        <v>13</v>
      </c>
      <c r="H9" s="290"/>
    </row>
    <row r="10" spans="1:17" x14ac:dyDescent="0.25">
      <c r="A10" s="274" t="s">
        <v>6</v>
      </c>
      <c r="B10" s="274"/>
      <c r="C10" s="27"/>
      <c r="D10" s="291" t="s">
        <v>55</v>
      </c>
      <c r="E10" s="292"/>
      <c r="F10" s="292"/>
      <c r="G10" s="292"/>
      <c r="H10" s="293"/>
    </row>
    <row r="11" spans="1:17" x14ac:dyDescent="0.25">
      <c r="A11" s="26" t="s">
        <v>9</v>
      </c>
      <c r="B11" s="27"/>
      <c r="C11" s="27"/>
      <c r="D11" s="4">
        <v>0.69399999999999995</v>
      </c>
      <c r="E11" s="10" t="s">
        <v>10</v>
      </c>
      <c r="F11" s="244" t="s">
        <v>187</v>
      </c>
    </row>
    <row r="12" spans="1:17" x14ac:dyDescent="0.25">
      <c r="B12" s="285" t="s">
        <v>92</v>
      </c>
      <c r="C12" s="285"/>
      <c r="D12" s="68">
        <v>2.74</v>
      </c>
      <c r="E12" s="286" t="s">
        <v>94</v>
      </c>
      <c r="F12" s="286"/>
      <c r="G12" s="287" t="s">
        <v>95</v>
      </c>
      <c r="H12" s="287"/>
    </row>
    <row r="13" spans="1:17" x14ac:dyDescent="0.25">
      <c r="A13" s="288" t="s">
        <v>11</v>
      </c>
      <c r="B13" s="288"/>
      <c r="C13" s="288"/>
      <c r="D13" s="288"/>
      <c r="H13" s="2"/>
      <c r="I13" s="2"/>
    </row>
    <row r="14" spans="1:17" x14ac:dyDescent="0.25">
      <c r="D14" s="12" t="s">
        <v>39</v>
      </c>
      <c r="E14" s="8"/>
    </row>
    <row r="15" spans="1:17" ht="15.75" thickBot="1" x14ac:dyDescent="0.3">
      <c r="A15" s="28" t="s">
        <v>1</v>
      </c>
      <c r="B15" s="29" t="s">
        <v>42</v>
      </c>
      <c r="C15" s="28" t="s">
        <v>43</v>
      </c>
      <c r="D15" s="188">
        <f>'Summary (Main)'!C27</f>
        <v>2019</v>
      </c>
      <c r="E15" s="189">
        <f>D15+1</f>
        <v>2020</v>
      </c>
      <c r="F15" s="189">
        <f>E15+1</f>
        <v>2021</v>
      </c>
      <c r="G15" s="189">
        <f>F15+1</f>
        <v>2022</v>
      </c>
      <c r="H15" s="189">
        <f>G15+1</f>
        <v>2023</v>
      </c>
      <c r="I15" s="189">
        <f>H15+1</f>
        <v>2024</v>
      </c>
      <c r="J15" s="189">
        <f t="shared" ref="J15:O15" si="0">I15+1</f>
        <v>2025</v>
      </c>
      <c r="K15" s="189">
        <f t="shared" si="0"/>
        <v>2026</v>
      </c>
      <c r="L15" s="189">
        <f t="shared" si="0"/>
        <v>2027</v>
      </c>
      <c r="M15" s="189">
        <f t="shared" si="0"/>
        <v>2028</v>
      </c>
      <c r="N15" s="189">
        <f t="shared" si="0"/>
        <v>2029</v>
      </c>
      <c r="O15" s="189">
        <f t="shared" si="0"/>
        <v>2030</v>
      </c>
      <c r="P15" s="189">
        <f>O15+1</f>
        <v>2031</v>
      </c>
      <c r="Q15" s="189">
        <f>P15+1</f>
        <v>2032</v>
      </c>
    </row>
    <row r="16" spans="1:17" ht="15.75" thickTop="1" x14ac:dyDescent="0.25">
      <c r="A16" s="143">
        <v>1</v>
      </c>
      <c r="B16" s="144" t="s">
        <v>26</v>
      </c>
      <c r="C16" s="232" t="s">
        <v>14</v>
      </c>
      <c r="D16" s="245"/>
      <c r="E16" s="231"/>
      <c r="F16" s="146"/>
      <c r="G16" s="146"/>
      <c r="H16" s="147"/>
      <c r="I16" s="147"/>
      <c r="J16" s="147"/>
      <c r="K16" s="147"/>
      <c r="L16" s="147"/>
      <c r="M16" s="147"/>
      <c r="N16" s="147"/>
      <c r="O16" s="147"/>
      <c r="P16" s="147"/>
      <c r="Q16" s="154"/>
    </row>
    <row r="17" spans="1:17" x14ac:dyDescent="0.25">
      <c r="A17" s="143">
        <v>2</v>
      </c>
      <c r="B17" s="144" t="s">
        <v>27</v>
      </c>
      <c r="C17" s="232" t="s">
        <v>14</v>
      </c>
      <c r="D17" s="246"/>
      <c r="E17" s="148"/>
      <c r="F17" s="149"/>
      <c r="G17" s="149"/>
      <c r="H17" s="150"/>
      <c r="I17" s="150"/>
      <c r="J17" s="150"/>
      <c r="K17" s="150"/>
      <c r="L17" s="150"/>
      <c r="M17" s="150"/>
      <c r="N17" s="150"/>
      <c r="O17" s="150"/>
      <c r="P17" s="150"/>
      <c r="Q17" s="155"/>
    </row>
    <row r="18" spans="1:17" x14ac:dyDescent="0.25">
      <c r="A18" s="143">
        <v>3</v>
      </c>
      <c r="B18" s="144" t="s">
        <v>28</v>
      </c>
      <c r="C18" s="232" t="s">
        <v>14</v>
      </c>
      <c r="D18" s="246"/>
      <c r="E18" s="148"/>
      <c r="F18" s="149"/>
      <c r="G18" s="149"/>
      <c r="H18" s="150"/>
      <c r="I18" s="150"/>
      <c r="J18" s="150"/>
      <c r="K18" s="150"/>
      <c r="L18" s="150"/>
      <c r="M18" s="150"/>
      <c r="N18" s="150"/>
      <c r="O18" s="150"/>
      <c r="P18" s="150"/>
      <c r="Q18" s="155"/>
    </row>
    <row r="19" spans="1:17" x14ac:dyDescent="0.25">
      <c r="A19" s="143">
        <v>4</v>
      </c>
      <c r="B19" s="144" t="s">
        <v>29</v>
      </c>
      <c r="C19" s="232" t="s">
        <v>14</v>
      </c>
      <c r="D19" s="246"/>
      <c r="E19" s="148"/>
      <c r="F19" s="149"/>
      <c r="G19" s="149"/>
      <c r="H19" s="150"/>
      <c r="I19" s="150"/>
      <c r="J19" s="150"/>
      <c r="K19" s="150"/>
      <c r="L19" s="150"/>
      <c r="M19" s="150"/>
      <c r="N19" s="150"/>
      <c r="O19" s="150"/>
      <c r="P19" s="150"/>
      <c r="Q19" s="155"/>
    </row>
    <row r="20" spans="1:17" x14ac:dyDescent="0.25">
      <c r="A20" s="143">
        <v>5</v>
      </c>
      <c r="B20" s="144" t="s">
        <v>30</v>
      </c>
      <c r="C20" s="232" t="s">
        <v>14</v>
      </c>
      <c r="D20" s="246"/>
      <c r="E20" s="148"/>
      <c r="F20" s="149"/>
      <c r="G20" s="149"/>
      <c r="H20" s="150"/>
      <c r="I20" s="150"/>
      <c r="J20" s="150"/>
      <c r="K20" s="150"/>
      <c r="L20" s="150"/>
      <c r="M20" s="150"/>
      <c r="N20" s="150"/>
      <c r="O20" s="150"/>
      <c r="P20" s="150"/>
      <c r="Q20" s="155"/>
    </row>
    <row r="21" spans="1:17" x14ac:dyDescent="0.25">
      <c r="A21" s="143">
        <v>6</v>
      </c>
      <c r="B21" s="144" t="s">
        <v>31</v>
      </c>
      <c r="C21" s="232" t="s">
        <v>14</v>
      </c>
      <c r="D21" s="246"/>
      <c r="E21" s="148"/>
      <c r="F21" s="149"/>
      <c r="G21" s="149"/>
      <c r="H21" s="150"/>
      <c r="I21" s="150"/>
      <c r="J21" s="150"/>
      <c r="K21" s="150"/>
      <c r="L21" s="150"/>
      <c r="M21" s="150"/>
      <c r="N21" s="150"/>
      <c r="O21" s="150"/>
      <c r="P21" s="150"/>
      <c r="Q21" s="155"/>
    </row>
    <row r="22" spans="1:17" x14ac:dyDescent="0.25">
      <c r="A22" s="143">
        <v>7</v>
      </c>
      <c r="B22" s="144" t="s">
        <v>32</v>
      </c>
      <c r="C22" s="232" t="s">
        <v>14</v>
      </c>
      <c r="D22" s="246"/>
      <c r="E22" s="148"/>
      <c r="F22" s="149"/>
      <c r="G22" s="149"/>
      <c r="H22" s="150"/>
      <c r="I22" s="150"/>
      <c r="J22" s="150"/>
      <c r="K22" s="150"/>
      <c r="L22" s="150"/>
      <c r="M22" s="150"/>
      <c r="N22" s="150"/>
      <c r="O22" s="150"/>
      <c r="P22" s="150"/>
      <c r="Q22" s="155"/>
    </row>
    <row r="23" spans="1:17" x14ac:dyDescent="0.25">
      <c r="A23" s="143">
        <v>8</v>
      </c>
      <c r="B23" s="144" t="s">
        <v>33</v>
      </c>
      <c r="C23" s="232" t="s">
        <v>14</v>
      </c>
      <c r="D23" s="246"/>
      <c r="E23" s="148"/>
      <c r="F23" s="149"/>
      <c r="G23" s="149"/>
      <c r="H23" s="150"/>
      <c r="I23" s="150"/>
      <c r="J23" s="150"/>
      <c r="K23" s="150"/>
      <c r="L23" s="150"/>
      <c r="M23" s="150"/>
      <c r="N23" s="150"/>
      <c r="O23" s="150"/>
      <c r="P23" s="150"/>
      <c r="Q23" s="155"/>
    </row>
    <row r="24" spans="1:17" x14ac:dyDescent="0.25">
      <c r="A24" s="143">
        <v>9</v>
      </c>
      <c r="B24" s="144" t="s">
        <v>34</v>
      </c>
      <c r="C24" s="232" t="s">
        <v>14</v>
      </c>
      <c r="D24" s="246"/>
      <c r="E24" s="148"/>
      <c r="F24" s="149"/>
      <c r="G24" s="149"/>
      <c r="H24" s="150"/>
      <c r="I24" s="150"/>
      <c r="J24" s="150"/>
      <c r="K24" s="150"/>
      <c r="L24" s="150"/>
      <c r="M24" s="150"/>
      <c r="N24" s="150"/>
      <c r="O24" s="150"/>
      <c r="P24" s="150"/>
      <c r="Q24" s="155"/>
    </row>
    <row r="25" spans="1:17" x14ac:dyDescent="0.25">
      <c r="A25" s="143">
        <v>10</v>
      </c>
      <c r="B25" s="144" t="s">
        <v>35</v>
      </c>
      <c r="C25" s="232" t="s">
        <v>14</v>
      </c>
      <c r="D25" s="246"/>
      <c r="E25" s="148"/>
      <c r="F25" s="149"/>
      <c r="G25" s="149"/>
      <c r="H25" s="150"/>
      <c r="I25" s="150"/>
      <c r="J25" s="150"/>
      <c r="K25" s="150"/>
      <c r="L25" s="150"/>
      <c r="M25" s="150"/>
      <c r="N25" s="150"/>
      <c r="O25" s="150"/>
      <c r="P25" s="150"/>
      <c r="Q25" s="155"/>
    </row>
    <row r="26" spans="1:17" x14ac:dyDescent="0.25">
      <c r="A26" s="143">
        <v>11</v>
      </c>
      <c r="B26" s="144" t="s">
        <v>36</v>
      </c>
      <c r="C26" s="232" t="s">
        <v>14</v>
      </c>
      <c r="D26" s="246"/>
      <c r="E26" s="148"/>
      <c r="F26" s="149"/>
      <c r="G26" s="149"/>
      <c r="H26" s="150"/>
      <c r="I26" s="150"/>
      <c r="J26" s="150"/>
      <c r="K26" s="150"/>
      <c r="L26" s="150"/>
      <c r="M26" s="150"/>
      <c r="N26" s="150"/>
      <c r="O26" s="150"/>
      <c r="P26" s="150"/>
      <c r="Q26" s="155"/>
    </row>
    <row r="27" spans="1:17" ht="15.75" thickBot="1" x14ac:dyDescent="0.3">
      <c r="A27" s="143">
        <v>12</v>
      </c>
      <c r="B27" s="144" t="s">
        <v>37</v>
      </c>
      <c r="C27" s="232" t="s">
        <v>14</v>
      </c>
      <c r="D27" s="247"/>
      <c r="E27" s="151"/>
      <c r="F27" s="152"/>
      <c r="G27" s="152"/>
      <c r="H27" s="153"/>
      <c r="I27" s="153"/>
      <c r="J27" s="153"/>
      <c r="K27" s="153"/>
      <c r="L27" s="153"/>
      <c r="M27" s="153"/>
      <c r="N27" s="153"/>
      <c r="O27" s="153"/>
      <c r="P27" s="153"/>
      <c r="Q27" s="156"/>
    </row>
    <row r="28" spans="1:17" ht="15.75" thickTop="1" x14ac:dyDescent="0.25">
      <c r="A28" s="277" t="s">
        <v>166</v>
      </c>
      <c r="B28" s="278"/>
      <c r="C28" s="28" t="s">
        <v>44</v>
      </c>
      <c r="D28" s="80">
        <f>SUM(D16:D27)/1000</f>
        <v>0</v>
      </c>
      <c r="E28" s="81">
        <f t="shared" ref="E28:F28" si="1">SUM(E16:E27)/1000</f>
        <v>0</v>
      </c>
      <c r="F28" s="81">
        <f t="shared" si="1"/>
        <v>0</v>
      </c>
      <c r="G28" s="81">
        <f t="shared" ref="G28:I28" si="2">SUM(G16:G27)/1000</f>
        <v>0</v>
      </c>
      <c r="H28" s="81">
        <f t="shared" si="2"/>
        <v>0</v>
      </c>
      <c r="I28" s="81">
        <f t="shared" si="2"/>
        <v>0</v>
      </c>
      <c r="J28" s="81">
        <f t="shared" ref="J28:Q28" si="3">SUM(J16:J27)/1000</f>
        <v>0</v>
      </c>
      <c r="K28" s="81">
        <f t="shared" si="3"/>
        <v>0</v>
      </c>
      <c r="L28" s="81">
        <f t="shared" si="3"/>
        <v>0</v>
      </c>
      <c r="M28" s="81">
        <f t="shared" si="3"/>
        <v>0</v>
      </c>
      <c r="N28" s="81">
        <f t="shared" si="3"/>
        <v>0</v>
      </c>
      <c r="O28" s="81">
        <f t="shared" si="3"/>
        <v>0</v>
      </c>
      <c r="P28" s="81">
        <f t="shared" si="3"/>
        <v>0</v>
      </c>
      <c r="Q28" s="81">
        <f t="shared" si="3"/>
        <v>0</v>
      </c>
    </row>
    <row r="29" spans="1:17" ht="15.75" thickBot="1" x14ac:dyDescent="0.3">
      <c r="A29" s="279"/>
      <c r="B29" s="280"/>
      <c r="C29" s="28" t="s">
        <v>45</v>
      </c>
      <c r="D29" s="82">
        <f t="shared" ref="D29:Q29" si="4">D28*$D$11</f>
        <v>0</v>
      </c>
      <c r="E29" s="83">
        <f t="shared" si="4"/>
        <v>0</v>
      </c>
      <c r="F29" s="83">
        <f t="shared" si="4"/>
        <v>0</v>
      </c>
      <c r="G29" s="83">
        <f t="shared" si="4"/>
        <v>0</v>
      </c>
      <c r="H29" s="83">
        <f t="shared" si="4"/>
        <v>0</v>
      </c>
      <c r="I29" s="83">
        <f t="shared" si="4"/>
        <v>0</v>
      </c>
      <c r="J29" s="83">
        <f t="shared" si="4"/>
        <v>0</v>
      </c>
      <c r="K29" s="83">
        <f t="shared" si="4"/>
        <v>0</v>
      </c>
      <c r="L29" s="83">
        <f t="shared" si="4"/>
        <v>0</v>
      </c>
      <c r="M29" s="83">
        <f t="shared" si="4"/>
        <v>0</v>
      </c>
      <c r="N29" s="83">
        <f t="shared" si="4"/>
        <v>0</v>
      </c>
      <c r="O29" s="83">
        <f t="shared" si="4"/>
        <v>0</v>
      </c>
      <c r="P29" s="83">
        <f t="shared" si="4"/>
        <v>0</v>
      </c>
      <c r="Q29" s="83">
        <f t="shared" si="4"/>
        <v>0</v>
      </c>
    </row>
    <row r="30" spans="1:17" ht="16.5" thickTop="1" thickBot="1" x14ac:dyDescent="0.3">
      <c r="A30" s="65">
        <v>13</v>
      </c>
      <c r="B30" s="31" t="s">
        <v>164</v>
      </c>
      <c r="C30" s="64" t="s">
        <v>165</v>
      </c>
      <c r="D30" s="157"/>
      <c r="E30" s="158"/>
      <c r="F30" s="159"/>
      <c r="G30" s="159"/>
      <c r="H30" s="160"/>
      <c r="I30" s="161"/>
      <c r="J30" s="161"/>
      <c r="K30" s="161"/>
      <c r="L30" s="161"/>
      <c r="M30" s="161"/>
      <c r="N30" s="161"/>
      <c r="O30" s="161"/>
      <c r="P30" s="161"/>
      <c r="Q30" s="162"/>
    </row>
    <row r="31" spans="1:17" ht="15.75" thickTop="1" x14ac:dyDescent="0.25">
      <c r="A31" s="281" t="s">
        <v>172</v>
      </c>
      <c r="B31" s="282"/>
      <c r="C31" s="28" t="s">
        <v>45</v>
      </c>
      <c r="D31" s="84">
        <f>D30*$D12/1000</f>
        <v>0</v>
      </c>
      <c r="E31" s="85">
        <f>E30*$D12/1000</f>
        <v>0</v>
      </c>
      <c r="F31" s="86"/>
      <c r="G31" s="86"/>
      <c r="H31" s="87"/>
      <c r="I31" s="88"/>
      <c r="J31" s="88"/>
      <c r="K31" s="88"/>
      <c r="L31" s="88"/>
      <c r="M31" s="88"/>
      <c r="N31" s="88"/>
      <c r="O31" s="88"/>
      <c r="P31" s="88"/>
      <c r="Q31" s="88"/>
    </row>
    <row r="32" spans="1:17" ht="15.75" thickBot="1" x14ac:dyDescent="0.3">
      <c r="A32" s="66"/>
      <c r="B32" s="67" t="s">
        <v>3</v>
      </c>
      <c r="C32" s="28" t="s">
        <v>45</v>
      </c>
      <c r="D32" s="89">
        <f>D29+D31</f>
        <v>0</v>
      </c>
      <c r="E32" s="90">
        <f t="shared" ref="E32:H32" si="5">E29+E31</f>
        <v>0</v>
      </c>
      <c r="F32" s="90">
        <f t="shared" si="5"/>
        <v>0</v>
      </c>
      <c r="G32" s="90">
        <f t="shared" si="5"/>
        <v>0</v>
      </c>
      <c r="H32" s="90">
        <f t="shared" si="5"/>
        <v>0</v>
      </c>
      <c r="I32" s="83"/>
      <c r="J32" s="83"/>
      <c r="K32" s="83"/>
      <c r="L32" s="83"/>
      <c r="M32" s="83"/>
      <c r="N32" s="83"/>
      <c r="O32" s="83"/>
      <c r="P32" s="83"/>
      <c r="Q32" s="83"/>
    </row>
    <row r="33" spans="1:17" ht="15.75" thickTop="1" x14ac:dyDescent="0.25">
      <c r="A33" s="275" t="s">
        <v>48</v>
      </c>
      <c r="B33" s="275"/>
      <c r="C33" s="64" t="s">
        <v>25</v>
      </c>
      <c r="D33" s="163"/>
      <c r="E33" s="164"/>
      <c r="F33" s="164"/>
      <c r="G33" s="165"/>
      <c r="H33" s="166"/>
      <c r="I33" s="166"/>
      <c r="J33" s="166"/>
      <c r="K33" s="166"/>
      <c r="L33" s="166"/>
      <c r="M33" s="166"/>
      <c r="N33" s="166"/>
      <c r="O33" s="166"/>
      <c r="P33" s="166"/>
      <c r="Q33" s="167"/>
    </row>
    <row r="34" spans="1:17" ht="15.75" thickBot="1" x14ac:dyDescent="0.3">
      <c r="A34" s="275" t="s">
        <v>50</v>
      </c>
      <c r="B34" s="275"/>
      <c r="C34" s="64" t="s">
        <v>51</v>
      </c>
      <c r="D34" s="168"/>
      <c r="E34" s="169"/>
      <c r="F34" s="169"/>
      <c r="G34" s="169"/>
      <c r="H34" s="170"/>
      <c r="I34" s="170"/>
      <c r="J34" s="170"/>
      <c r="K34" s="170"/>
      <c r="L34" s="170"/>
      <c r="M34" s="170"/>
      <c r="N34" s="170"/>
      <c r="O34" s="170"/>
      <c r="P34" s="171"/>
      <c r="Q34" s="172"/>
    </row>
    <row r="35" spans="1:17" ht="15.75" thickTop="1" x14ac:dyDescent="0.25">
      <c r="A35" s="275" t="s">
        <v>52</v>
      </c>
      <c r="B35" s="275"/>
      <c r="C35" s="30" t="s">
        <v>49</v>
      </c>
      <c r="D35" s="91" t="e">
        <f>SUM(D16:D27)/D34</f>
        <v>#DIV/0!</v>
      </c>
      <c r="E35" s="92">
        <f t="shared" ref="E35:F35" si="6">IF(E28, SUM(E16:E27)/E34, 0)</f>
        <v>0</v>
      </c>
      <c r="F35" s="92">
        <f t="shared" si="6"/>
        <v>0</v>
      </c>
      <c r="G35" s="92">
        <f>IF(G28, SUM(G16:G27)/G34, 0)</f>
        <v>0</v>
      </c>
      <c r="H35" s="92">
        <f>IF(H28,SUM(H16:H27)/H34, 0)</f>
        <v>0</v>
      </c>
      <c r="I35" s="92">
        <f t="shared" ref="I35:Q35" si="7">IF(I28,SUM(I16:I27)/I34, 0)</f>
        <v>0</v>
      </c>
      <c r="J35" s="92">
        <f t="shared" si="7"/>
        <v>0</v>
      </c>
      <c r="K35" s="92">
        <f t="shared" si="7"/>
        <v>0</v>
      </c>
      <c r="L35" s="92">
        <f t="shared" si="7"/>
        <v>0</v>
      </c>
      <c r="M35" s="92">
        <f t="shared" si="7"/>
        <v>0</v>
      </c>
      <c r="N35" s="92">
        <f t="shared" si="7"/>
        <v>0</v>
      </c>
      <c r="O35" s="92">
        <f t="shared" si="7"/>
        <v>0</v>
      </c>
      <c r="P35" s="92">
        <f t="shared" si="7"/>
        <v>0</v>
      </c>
      <c r="Q35" s="92">
        <f t="shared" si="7"/>
        <v>0</v>
      </c>
    </row>
    <row r="36" spans="1:17" x14ac:dyDescent="0.25">
      <c r="A36" s="283" t="s">
        <v>171</v>
      </c>
      <c r="B36" s="284"/>
      <c r="C36" s="30" t="s">
        <v>45</v>
      </c>
      <c r="D36" s="91"/>
      <c r="E36" s="227">
        <f>IF(E32,$D$32-E32,0)</f>
        <v>0</v>
      </c>
      <c r="F36" s="227">
        <f t="shared" ref="F36:Q36" si="8">IF(F32,$D$32-F32,0)</f>
        <v>0</v>
      </c>
      <c r="G36" s="227">
        <f t="shared" si="8"/>
        <v>0</v>
      </c>
      <c r="H36" s="227">
        <f t="shared" si="8"/>
        <v>0</v>
      </c>
      <c r="I36" s="227">
        <f t="shared" si="8"/>
        <v>0</v>
      </c>
      <c r="J36" s="227">
        <f t="shared" si="8"/>
        <v>0</v>
      </c>
      <c r="K36" s="227">
        <f t="shared" si="8"/>
        <v>0</v>
      </c>
      <c r="L36" s="227">
        <f t="shared" si="8"/>
        <v>0</v>
      </c>
      <c r="M36" s="227">
        <f t="shared" si="8"/>
        <v>0</v>
      </c>
      <c r="N36" s="227">
        <f t="shared" si="8"/>
        <v>0</v>
      </c>
      <c r="O36" s="227">
        <f t="shared" si="8"/>
        <v>0</v>
      </c>
      <c r="P36" s="227">
        <f t="shared" si="8"/>
        <v>0</v>
      </c>
      <c r="Q36" s="227">
        <f t="shared" si="8"/>
        <v>0</v>
      </c>
    </row>
    <row r="37" spans="1:17" x14ac:dyDescent="0.25">
      <c r="A37" s="276" t="s">
        <v>53</v>
      </c>
      <c r="B37" s="276"/>
      <c r="C37" s="30" t="s">
        <v>54</v>
      </c>
      <c r="D37" s="3"/>
      <c r="E37" s="93" t="e">
        <f>($D$28-E28)/$D$28</f>
        <v>#DIV/0!</v>
      </c>
      <c r="F37" s="93" t="e">
        <f t="shared" ref="F37" si="9">($D$28-F28)/$D$28</f>
        <v>#DIV/0!</v>
      </c>
      <c r="G37" s="93">
        <f>IF(G28,($D$28-G28)/$D$28, 0)</f>
        <v>0</v>
      </c>
      <c r="H37" s="93">
        <f>IF(H28,($D$28-H28)/$D$28, 0)</f>
        <v>0</v>
      </c>
      <c r="I37" s="93">
        <f t="shared" ref="I37:Q37" si="10">IF(I28,($D$28-I28)/$D$28, 0)</f>
        <v>0</v>
      </c>
      <c r="J37" s="93">
        <f t="shared" si="10"/>
        <v>0</v>
      </c>
      <c r="K37" s="93">
        <f t="shared" si="10"/>
        <v>0</v>
      </c>
      <c r="L37" s="93">
        <f t="shared" si="10"/>
        <v>0</v>
      </c>
      <c r="M37" s="93">
        <f t="shared" si="10"/>
        <v>0</v>
      </c>
      <c r="N37" s="93">
        <f t="shared" si="10"/>
        <v>0</v>
      </c>
      <c r="O37" s="93">
        <f t="shared" si="10"/>
        <v>0</v>
      </c>
      <c r="P37" s="93">
        <f t="shared" si="10"/>
        <v>0</v>
      </c>
      <c r="Q37" s="93">
        <f t="shared" si="10"/>
        <v>0</v>
      </c>
    </row>
  </sheetData>
  <sheetProtection algorithmName="SHA-512" hashValue="V5KVq1CMuecftL5uNeUyAO4shBnk6SRvKIxqmp48AYDMi1yP870ZNPRyuv4w+LOJ0QFR5LIewwFAAptYXco4sw==" saltValue="G0HC9g+48A93o2MdRpw6Uw==" spinCount="100000" sheet="1" selectLockedCells="1"/>
  <mergeCells count="27">
    <mergeCell ref="B12:C12"/>
    <mergeCell ref="E12:F12"/>
    <mergeCell ref="G12:H12"/>
    <mergeCell ref="A13:D13"/>
    <mergeCell ref="A9:B9"/>
    <mergeCell ref="A10:B10"/>
    <mergeCell ref="G9:H9"/>
    <mergeCell ref="D10:H10"/>
    <mergeCell ref="A33:B33"/>
    <mergeCell ref="A34:B34"/>
    <mergeCell ref="A35:B35"/>
    <mergeCell ref="A37:B37"/>
    <mergeCell ref="A28:B29"/>
    <mergeCell ref="A31:B31"/>
    <mergeCell ref="A36:B36"/>
    <mergeCell ref="D7:H7"/>
    <mergeCell ref="E9:F9"/>
    <mergeCell ref="A3:C3"/>
    <mergeCell ref="A1:H1"/>
    <mergeCell ref="D3:H3"/>
    <mergeCell ref="D4:H4"/>
    <mergeCell ref="D5:H5"/>
    <mergeCell ref="D6:H6"/>
    <mergeCell ref="A4:C4"/>
    <mergeCell ref="A5:C5"/>
    <mergeCell ref="A6:C6"/>
    <mergeCell ref="A7:C7"/>
  </mergeCells>
  <phoneticPr fontId="5" type="noConversion"/>
  <dataValidations disablePrompts="1" count="1">
    <dataValidation type="list" allowBlank="1" showInputMessage="1" showErrorMessage="1" sqref="D9" xr:uid="{51D0AEB7-613B-452A-BC77-8B99C485F4CC}">
      <formula1>"Actual, Estimate"</formula1>
    </dataValidation>
  </dataValidations>
  <pageMargins left="0.43307086614173229" right="0.32407407407407407" top="0.72916666666666663" bottom="0.55118110236220474" header="0.31496062992125984" footer="0.31496062992125984"/>
  <pageSetup paperSize="9" orientation="portrait" r:id="rId1"/>
  <headerFooter>
    <oddHeader xml:space="preserve">&amp;LMALAYSIAN GREEN TECHNOLOGY AND CLIMATE CHANGE CORPORATION (MGTC)&amp;R&amp;10MGTC/DC/REC/LCC-012
Revision: 1/ JUNE 2022&amp;11
</oddHeader>
    <oddFooter>&amp;L
&amp;A&amp;R
Page &amp;P of &amp;N</oddFooter>
  </headerFooter>
  <ignoredErrors>
    <ignoredError sqref="E28:F28 D35"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E38AE-FB10-4453-A889-ACBDD8A45B3A}">
  <dimension ref="A1:AB44"/>
  <sheetViews>
    <sheetView view="pageLayout" topLeftCell="A6" zoomScale="85" zoomScaleNormal="100" zoomScalePageLayoutView="85" workbookViewId="0">
      <selection activeCell="C17" sqref="C17"/>
    </sheetView>
  </sheetViews>
  <sheetFormatPr defaultRowHeight="15" x14ac:dyDescent="0.25"/>
  <cols>
    <col min="1" max="1" width="5.42578125" customWidth="1"/>
    <col min="2" max="2" width="15" customWidth="1"/>
    <col min="3" max="3" width="8.42578125" customWidth="1"/>
    <col min="4" max="17" width="13.140625" customWidth="1"/>
    <col min="18" max="36" width="11.42578125" customWidth="1"/>
  </cols>
  <sheetData>
    <row r="1" spans="1:28" ht="16.5" thickBot="1" x14ac:dyDescent="0.3">
      <c r="A1" s="253" t="s">
        <v>47</v>
      </c>
      <c r="B1" s="254"/>
      <c r="C1" s="254"/>
      <c r="D1" s="254"/>
      <c r="E1" s="254"/>
      <c r="F1" s="254"/>
      <c r="G1" s="254"/>
      <c r="H1" s="255"/>
    </row>
    <row r="2" spans="1:28" ht="6.75" customHeight="1" x14ac:dyDescent="0.25"/>
    <row r="3" spans="1:28" x14ac:dyDescent="0.25">
      <c r="A3" s="251" t="s">
        <v>38</v>
      </c>
      <c r="B3" s="251"/>
      <c r="C3" s="251"/>
      <c r="D3" s="273" t="str">
        <f>'Summary (Main)'!D11:H11</f>
        <v>LCC-P-XXXX-XX-XXXX</v>
      </c>
      <c r="E3" s="273"/>
      <c r="F3" s="273"/>
      <c r="G3" s="273"/>
      <c r="H3" s="273"/>
    </row>
    <row r="4" spans="1:28" x14ac:dyDescent="0.25">
      <c r="A4" s="251" t="s">
        <v>107</v>
      </c>
      <c r="B4" s="251"/>
      <c r="C4" s="251"/>
      <c r="D4" s="273" t="str">
        <f>'Summary (Main)'!D12:H12</f>
        <v>XXXX / MAJLIS XXXX</v>
      </c>
      <c r="E4" s="273"/>
      <c r="F4" s="273"/>
      <c r="G4" s="273"/>
      <c r="H4" s="273"/>
    </row>
    <row r="5" spans="1:28" x14ac:dyDescent="0.25">
      <c r="A5" s="251" t="s">
        <v>0</v>
      </c>
      <c r="B5" s="251"/>
      <c r="C5" s="251"/>
      <c r="D5" s="273" t="str">
        <f>'Summary (Main)'!D13:H13</f>
        <v>MAJLIS XXXX</v>
      </c>
      <c r="E5" s="273"/>
      <c r="F5" s="273"/>
      <c r="G5" s="273"/>
      <c r="H5" s="273"/>
    </row>
    <row r="6" spans="1:28" x14ac:dyDescent="0.25">
      <c r="A6" s="251" t="s">
        <v>46</v>
      </c>
      <c r="B6" s="251"/>
      <c r="C6" s="251"/>
      <c r="D6" s="273" t="str">
        <f>'Summary (Main)'!D14:H14</f>
        <v>XXXXXX</v>
      </c>
      <c r="E6" s="273"/>
      <c r="F6" s="273"/>
      <c r="G6" s="273"/>
      <c r="H6" s="273"/>
    </row>
    <row r="7" spans="1:28" x14ac:dyDescent="0.25">
      <c r="A7" s="251" t="s">
        <v>40</v>
      </c>
      <c r="B7" s="251"/>
      <c r="C7" s="251"/>
      <c r="D7" s="273" t="str">
        <f>'Summary (Main)'!D15:H15</f>
        <v>XXXXXX</v>
      </c>
      <c r="E7" s="273"/>
      <c r="F7" s="273"/>
      <c r="G7" s="273"/>
      <c r="H7" s="273"/>
    </row>
    <row r="8" spans="1:28" ht="6.75" customHeight="1" x14ac:dyDescent="0.25">
      <c r="A8" s="24"/>
      <c r="B8" s="24"/>
      <c r="C8" s="24"/>
      <c r="D8" s="2"/>
      <c r="E8" s="2"/>
    </row>
    <row r="9" spans="1:28" x14ac:dyDescent="0.25">
      <c r="A9" s="274" t="s">
        <v>7</v>
      </c>
      <c r="B9" s="274"/>
      <c r="C9" s="294"/>
      <c r="D9" s="33" t="s">
        <v>8</v>
      </c>
      <c r="E9" s="274" t="s">
        <v>12</v>
      </c>
      <c r="F9" s="274"/>
      <c r="G9" s="289" t="s">
        <v>13</v>
      </c>
      <c r="H9" s="290"/>
    </row>
    <row r="10" spans="1:28" x14ac:dyDescent="0.25">
      <c r="A10" s="274" t="s">
        <v>6</v>
      </c>
      <c r="B10" s="274"/>
      <c r="C10" s="274"/>
      <c r="D10" s="291" t="s">
        <v>15</v>
      </c>
      <c r="E10" s="292"/>
      <c r="F10" s="292"/>
      <c r="G10" s="292"/>
      <c r="H10" s="293"/>
    </row>
    <row r="11" spans="1:28" x14ac:dyDescent="0.25">
      <c r="A11" s="274" t="s">
        <v>9</v>
      </c>
      <c r="B11" s="274"/>
      <c r="C11" s="274"/>
      <c r="D11" s="20">
        <v>0.41899999999999998</v>
      </c>
      <c r="E11" s="10" t="s">
        <v>16</v>
      </c>
      <c r="F11" t="s">
        <v>17</v>
      </c>
    </row>
    <row r="13" spans="1:28" x14ac:dyDescent="0.25">
      <c r="A13" s="288" t="s">
        <v>18</v>
      </c>
      <c r="B13" s="288"/>
      <c r="C13" s="288"/>
      <c r="D13" s="288"/>
      <c r="H13" s="2"/>
      <c r="I13" s="2"/>
    </row>
    <row r="14" spans="1:28" x14ac:dyDescent="0.25">
      <c r="D14" s="12" t="s">
        <v>39</v>
      </c>
      <c r="E14" s="8"/>
    </row>
    <row r="15" spans="1:28" ht="15.75" thickBot="1" x14ac:dyDescent="0.3">
      <c r="A15" s="28" t="s">
        <v>1</v>
      </c>
      <c r="B15" s="29" t="s">
        <v>42</v>
      </c>
      <c r="C15" s="28" t="s">
        <v>43</v>
      </c>
      <c r="D15" s="94">
        <f>'Summary (Main)'!C28</f>
        <v>2019</v>
      </c>
      <c r="E15" s="95">
        <f>D15+1</f>
        <v>2020</v>
      </c>
      <c r="F15" s="95">
        <f t="shared" ref="F15:Q15" si="0">E15+1</f>
        <v>2021</v>
      </c>
      <c r="G15" s="95">
        <f t="shared" si="0"/>
        <v>2022</v>
      </c>
      <c r="H15" s="95">
        <f t="shared" si="0"/>
        <v>2023</v>
      </c>
      <c r="I15" s="95">
        <f t="shared" si="0"/>
        <v>2024</v>
      </c>
      <c r="J15" s="95">
        <f t="shared" si="0"/>
        <v>2025</v>
      </c>
      <c r="K15" s="95">
        <f t="shared" si="0"/>
        <v>2026</v>
      </c>
      <c r="L15" s="95">
        <f t="shared" si="0"/>
        <v>2027</v>
      </c>
      <c r="M15" s="95">
        <f t="shared" si="0"/>
        <v>2028</v>
      </c>
      <c r="N15" s="95">
        <f t="shared" si="0"/>
        <v>2029</v>
      </c>
      <c r="O15" s="95">
        <f t="shared" si="0"/>
        <v>2030</v>
      </c>
      <c r="P15" s="95">
        <f t="shared" si="0"/>
        <v>2031</v>
      </c>
      <c r="Q15" s="95">
        <f t="shared" si="0"/>
        <v>2032</v>
      </c>
      <c r="R15" s="24"/>
      <c r="S15" s="24"/>
      <c r="T15" s="24"/>
      <c r="U15" s="24"/>
      <c r="V15" s="24"/>
      <c r="W15" s="24"/>
      <c r="X15" s="24"/>
      <c r="Y15" s="24"/>
      <c r="Z15" s="24"/>
      <c r="AA15" s="24"/>
      <c r="AB15" s="24"/>
    </row>
    <row r="16" spans="1:28" ht="15.75" thickTop="1" x14ac:dyDescent="0.25">
      <c r="A16" s="143">
        <v>1</v>
      </c>
      <c r="B16" s="144" t="s">
        <v>26</v>
      </c>
      <c r="C16" s="145" t="s">
        <v>19</v>
      </c>
      <c r="D16" s="173"/>
      <c r="E16" s="174"/>
      <c r="F16" s="174"/>
      <c r="G16" s="175"/>
      <c r="H16" s="147"/>
      <c r="I16" s="147"/>
      <c r="J16" s="176"/>
      <c r="K16" s="176"/>
      <c r="L16" s="176"/>
      <c r="M16" s="176"/>
      <c r="N16" s="176"/>
      <c r="O16" s="176"/>
      <c r="P16" s="176"/>
      <c r="Q16" s="177"/>
    </row>
    <row r="17" spans="1:17" x14ac:dyDescent="0.25">
      <c r="A17" s="143">
        <v>2</v>
      </c>
      <c r="B17" s="144" t="s">
        <v>27</v>
      </c>
      <c r="C17" s="145" t="s">
        <v>19</v>
      </c>
      <c r="D17" s="178"/>
      <c r="E17" s="179"/>
      <c r="F17" s="179"/>
      <c r="G17" s="180"/>
      <c r="H17" s="150"/>
      <c r="I17" s="150"/>
      <c r="J17" s="181"/>
      <c r="K17" s="181"/>
      <c r="L17" s="181"/>
      <c r="M17" s="181"/>
      <c r="N17" s="181"/>
      <c r="O17" s="181"/>
      <c r="P17" s="181"/>
      <c r="Q17" s="182"/>
    </row>
    <row r="18" spans="1:17" x14ac:dyDescent="0.25">
      <c r="A18" s="143">
        <v>3</v>
      </c>
      <c r="B18" s="144" t="s">
        <v>28</v>
      </c>
      <c r="C18" s="145" t="s">
        <v>19</v>
      </c>
      <c r="D18" s="178"/>
      <c r="E18" s="179"/>
      <c r="F18" s="179"/>
      <c r="G18" s="180"/>
      <c r="H18" s="150"/>
      <c r="I18" s="150"/>
      <c r="J18" s="181"/>
      <c r="K18" s="181"/>
      <c r="L18" s="181"/>
      <c r="M18" s="181"/>
      <c r="N18" s="181"/>
      <c r="O18" s="181"/>
      <c r="P18" s="181"/>
      <c r="Q18" s="182"/>
    </row>
    <row r="19" spans="1:17" x14ac:dyDescent="0.25">
      <c r="A19" s="143">
        <v>4</v>
      </c>
      <c r="B19" s="144" t="s">
        <v>29</v>
      </c>
      <c r="C19" s="145" t="s">
        <v>19</v>
      </c>
      <c r="D19" s="178"/>
      <c r="E19" s="179"/>
      <c r="F19" s="179"/>
      <c r="G19" s="180"/>
      <c r="H19" s="150"/>
      <c r="I19" s="150"/>
      <c r="J19" s="181"/>
      <c r="K19" s="181"/>
      <c r="L19" s="181"/>
      <c r="M19" s="181"/>
      <c r="N19" s="181"/>
      <c r="O19" s="181"/>
      <c r="P19" s="181"/>
      <c r="Q19" s="182"/>
    </row>
    <row r="20" spans="1:17" x14ac:dyDescent="0.25">
      <c r="A20" s="143">
        <v>5</v>
      </c>
      <c r="B20" s="144" t="s">
        <v>30</v>
      </c>
      <c r="C20" s="145" t="s">
        <v>19</v>
      </c>
      <c r="D20" s="178"/>
      <c r="E20" s="179"/>
      <c r="F20" s="179"/>
      <c r="G20" s="180"/>
      <c r="H20" s="150"/>
      <c r="I20" s="150"/>
      <c r="J20" s="181"/>
      <c r="K20" s="181"/>
      <c r="L20" s="181"/>
      <c r="M20" s="181"/>
      <c r="N20" s="181"/>
      <c r="O20" s="181"/>
      <c r="P20" s="181"/>
      <c r="Q20" s="182"/>
    </row>
    <row r="21" spans="1:17" x14ac:dyDescent="0.25">
      <c r="A21" s="143">
        <v>6</v>
      </c>
      <c r="B21" s="144" t="s">
        <v>31</v>
      </c>
      <c r="C21" s="145" t="s">
        <v>19</v>
      </c>
      <c r="D21" s="178"/>
      <c r="E21" s="179"/>
      <c r="F21" s="179"/>
      <c r="G21" s="180"/>
      <c r="H21" s="150"/>
      <c r="I21" s="150"/>
      <c r="J21" s="181"/>
      <c r="K21" s="181"/>
      <c r="L21" s="181"/>
      <c r="M21" s="181"/>
      <c r="N21" s="181"/>
      <c r="O21" s="181"/>
      <c r="P21" s="181"/>
      <c r="Q21" s="182"/>
    </row>
    <row r="22" spans="1:17" x14ac:dyDescent="0.25">
      <c r="A22" s="143">
        <v>7</v>
      </c>
      <c r="B22" s="144" t="s">
        <v>32</v>
      </c>
      <c r="C22" s="145" t="s">
        <v>19</v>
      </c>
      <c r="D22" s="178"/>
      <c r="E22" s="179"/>
      <c r="F22" s="179"/>
      <c r="G22" s="180"/>
      <c r="H22" s="150"/>
      <c r="I22" s="150"/>
      <c r="J22" s="181"/>
      <c r="K22" s="181"/>
      <c r="L22" s="181"/>
      <c r="M22" s="181"/>
      <c r="N22" s="181"/>
      <c r="O22" s="181"/>
      <c r="P22" s="181"/>
      <c r="Q22" s="182"/>
    </row>
    <row r="23" spans="1:17" x14ac:dyDescent="0.25">
      <c r="A23" s="143">
        <v>8</v>
      </c>
      <c r="B23" s="144" t="s">
        <v>33</v>
      </c>
      <c r="C23" s="145" t="s">
        <v>19</v>
      </c>
      <c r="D23" s="178"/>
      <c r="E23" s="179"/>
      <c r="F23" s="179"/>
      <c r="G23" s="180"/>
      <c r="H23" s="150"/>
      <c r="I23" s="150"/>
      <c r="J23" s="181"/>
      <c r="K23" s="181"/>
      <c r="L23" s="181"/>
      <c r="M23" s="181"/>
      <c r="N23" s="181"/>
      <c r="O23" s="181"/>
      <c r="P23" s="181"/>
      <c r="Q23" s="182"/>
    </row>
    <row r="24" spans="1:17" x14ac:dyDescent="0.25">
      <c r="A24" s="143">
        <v>9</v>
      </c>
      <c r="B24" s="144" t="s">
        <v>34</v>
      </c>
      <c r="C24" s="145" t="s">
        <v>19</v>
      </c>
      <c r="D24" s="178"/>
      <c r="E24" s="179"/>
      <c r="F24" s="179"/>
      <c r="G24" s="180"/>
      <c r="H24" s="150"/>
      <c r="I24" s="150"/>
      <c r="J24" s="181"/>
      <c r="K24" s="181"/>
      <c r="L24" s="181"/>
      <c r="M24" s="181"/>
      <c r="N24" s="181"/>
      <c r="O24" s="181"/>
      <c r="P24" s="181"/>
      <c r="Q24" s="182"/>
    </row>
    <row r="25" spans="1:17" x14ac:dyDescent="0.25">
      <c r="A25" s="143">
        <v>10</v>
      </c>
      <c r="B25" s="144" t="s">
        <v>35</v>
      </c>
      <c r="C25" s="145" t="s">
        <v>19</v>
      </c>
      <c r="D25" s="178"/>
      <c r="E25" s="179"/>
      <c r="F25" s="179"/>
      <c r="G25" s="180"/>
      <c r="H25" s="150"/>
      <c r="I25" s="150"/>
      <c r="J25" s="181"/>
      <c r="K25" s="181"/>
      <c r="L25" s="181"/>
      <c r="M25" s="181"/>
      <c r="N25" s="181"/>
      <c r="O25" s="181"/>
      <c r="P25" s="181"/>
      <c r="Q25" s="182"/>
    </row>
    <row r="26" spans="1:17" x14ac:dyDescent="0.25">
      <c r="A26" s="143">
        <v>11</v>
      </c>
      <c r="B26" s="144" t="s">
        <v>36</v>
      </c>
      <c r="C26" s="145" t="s">
        <v>19</v>
      </c>
      <c r="D26" s="178"/>
      <c r="E26" s="179"/>
      <c r="F26" s="179"/>
      <c r="G26" s="180"/>
      <c r="H26" s="150"/>
      <c r="I26" s="150"/>
      <c r="J26" s="181"/>
      <c r="K26" s="181"/>
      <c r="L26" s="181"/>
      <c r="M26" s="181"/>
      <c r="N26" s="181"/>
      <c r="O26" s="181"/>
      <c r="P26" s="181"/>
      <c r="Q26" s="182"/>
    </row>
    <row r="27" spans="1:17" ht="15.75" thickBot="1" x14ac:dyDescent="0.3">
      <c r="A27" s="143">
        <v>12</v>
      </c>
      <c r="B27" s="144" t="s">
        <v>37</v>
      </c>
      <c r="C27" s="145" t="s">
        <v>19</v>
      </c>
      <c r="D27" s="183"/>
      <c r="E27" s="184"/>
      <c r="F27" s="184"/>
      <c r="G27" s="185"/>
      <c r="H27" s="153"/>
      <c r="I27" s="153"/>
      <c r="J27" s="186"/>
      <c r="K27" s="186"/>
      <c r="L27" s="186"/>
      <c r="M27" s="186"/>
      <c r="N27" s="186"/>
      <c r="O27" s="186"/>
      <c r="P27" s="186"/>
      <c r="Q27" s="187"/>
    </row>
    <row r="28" spans="1:17" ht="15.75" thickTop="1" x14ac:dyDescent="0.25">
      <c r="A28" s="277" t="s">
        <v>3</v>
      </c>
      <c r="B28" s="278"/>
      <c r="C28" s="28" t="s">
        <v>19</v>
      </c>
      <c r="D28" s="100">
        <f>SUM(D16:D27)</f>
        <v>0</v>
      </c>
      <c r="E28" s="101">
        <f>SUM(E16:E27)</f>
        <v>0</v>
      </c>
      <c r="F28" s="101">
        <f t="shared" ref="F28:Q28" si="1">SUM(F16:F27)</f>
        <v>0</v>
      </c>
      <c r="G28" s="101">
        <f t="shared" si="1"/>
        <v>0</v>
      </c>
      <c r="H28" s="102">
        <f t="shared" si="1"/>
        <v>0</v>
      </c>
      <c r="I28" s="102">
        <f t="shared" si="1"/>
        <v>0</v>
      </c>
      <c r="J28" s="103">
        <f t="shared" si="1"/>
        <v>0</v>
      </c>
      <c r="K28" s="103">
        <f t="shared" si="1"/>
        <v>0</v>
      </c>
      <c r="L28" s="103">
        <f t="shared" si="1"/>
        <v>0</v>
      </c>
      <c r="M28" s="103">
        <f t="shared" si="1"/>
        <v>0</v>
      </c>
      <c r="N28" s="103">
        <f t="shared" si="1"/>
        <v>0</v>
      </c>
      <c r="O28" s="103">
        <f t="shared" si="1"/>
        <v>0</v>
      </c>
      <c r="P28" s="103">
        <f t="shared" si="1"/>
        <v>0</v>
      </c>
      <c r="Q28" s="103">
        <f t="shared" si="1"/>
        <v>0</v>
      </c>
    </row>
    <row r="29" spans="1:17" ht="15.75" thickBot="1" x14ac:dyDescent="0.3">
      <c r="A29" s="279"/>
      <c r="B29" s="280"/>
      <c r="C29" s="28" t="s">
        <v>45</v>
      </c>
      <c r="D29" s="104">
        <f t="shared" ref="D29:Q29" si="2">D28*$D$11/1000</f>
        <v>0</v>
      </c>
      <c r="E29" s="105">
        <f t="shared" si="2"/>
        <v>0</v>
      </c>
      <c r="F29" s="105">
        <f t="shared" si="2"/>
        <v>0</v>
      </c>
      <c r="G29" s="105">
        <f t="shared" si="2"/>
        <v>0</v>
      </c>
      <c r="H29" s="105">
        <f t="shared" si="2"/>
        <v>0</v>
      </c>
      <c r="I29" s="105">
        <f t="shared" si="2"/>
        <v>0</v>
      </c>
      <c r="J29" s="105">
        <f t="shared" si="2"/>
        <v>0</v>
      </c>
      <c r="K29" s="105">
        <f t="shared" si="2"/>
        <v>0</v>
      </c>
      <c r="L29" s="105">
        <f t="shared" si="2"/>
        <v>0</v>
      </c>
      <c r="M29" s="105">
        <f t="shared" si="2"/>
        <v>0</v>
      </c>
      <c r="N29" s="105">
        <f t="shared" si="2"/>
        <v>0</v>
      </c>
      <c r="O29" s="105">
        <f t="shared" si="2"/>
        <v>0</v>
      </c>
      <c r="P29" s="105">
        <f t="shared" si="2"/>
        <v>0</v>
      </c>
      <c r="Q29" s="105">
        <f t="shared" si="2"/>
        <v>0</v>
      </c>
    </row>
    <row r="30" spans="1:17" ht="15.75" thickTop="1" x14ac:dyDescent="0.25">
      <c r="A30" s="275" t="s">
        <v>48</v>
      </c>
      <c r="B30" s="275"/>
      <c r="C30" s="64" t="s">
        <v>25</v>
      </c>
      <c r="D30" s="190"/>
      <c r="E30" s="175"/>
      <c r="F30" s="175"/>
      <c r="G30" s="175"/>
      <c r="H30" s="147"/>
      <c r="I30" s="147"/>
      <c r="J30" s="147"/>
      <c r="K30" s="147"/>
      <c r="L30" s="147"/>
      <c r="M30" s="147"/>
      <c r="N30" s="147"/>
      <c r="O30" s="147"/>
      <c r="P30" s="147"/>
      <c r="Q30" s="154"/>
    </row>
    <row r="31" spans="1:17" ht="15.75" thickBot="1" x14ac:dyDescent="0.3">
      <c r="A31" s="275" t="s">
        <v>50</v>
      </c>
      <c r="B31" s="275"/>
      <c r="C31" s="64" t="s">
        <v>51</v>
      </c>
      <c r="D31" s="191"/>
      <c r="E31" s="185"/>
      <c r="F31" s="192"/>
      <c r="G31" s="192"/>
      <c r="H31" s="153"/>
      <c r="I31" s="153"/>
      <c r="J31" s="153"/>
      <c r="K31" s="153"/>
      <c r="L31" s="153"/>
      <c r="M31" s="153"/>
      <c r="N31" s="153"/>
      <c r="O31" s="153"/>
      <c r="P31" s="153"/>
      <c r="Q31" s="156"/>
    </row>
    <row r="32" spans="1:17" ht="15.75" thickTop="1" x14ac:dyDescent="0.25">
      <c r="A32" s="275" t="s">
        <v>56</v>
      </c>
      <c r="B32" s="275"/>
      <c r="C32" s="30" t="s">
        <v>57</v>
      </c>
      <c r="D32" s="106" t="e">
        <f>SUM(D16:D27)/D31</f>
        <v>#DIV/0!</v>
      </c>
      <c r="E32" s="107">
        <f>IF(E29,SUM(E16:E27)/E31,0)</f>
        <v>0</v>
      </c>
      <c r="F32" s="107">
        <f t="shared" ref="F32:G32" si="3">IF(F28,SUM(F16:F27)/F31, 0)</f>
        <v>0</v>
      </c>
      <c r="G32" s="107">
        <f t="shared" si="3"/>
        <v>0</v>
      </c>
      <c r="H32" s="107">
        <f>IF(H28,SUM(H16:H27)/H31, 0)</f>
        <v>0</v>
      </c>
      <c r="I32" s="107">
        <f t="shared" ref="I32:Q32" si="4">IF(I28,SUM(I16:I27)/I31, 0)</f>
        <v>0</v>
      </c>
      <c r="J32" s="107">
        <f t="shared" si="4"/>
        <v>0</v>
      </c>
      <c r="K32" s="107">
        <f t="shared" si="4"/>
        <v>0</v>
      </c>
      <c r="L32" s="107">
        <f t="shared" si="4"/>
        <v>0</v>
      </c>
      <c r="M32" s="107">
        <f t="shared" si="4"/>
        <v>0</v>
      </c>
      <c r="N32" s="107">
        <f t="shared" si="4"/>
        <v>0</v>
      </c>
      <c r="O32" s="107">
        <f t="shared" si="4"/>
        <v>0</v>
      </c>
      <c r="P32" s="107">
        <f t="shared" si="4"/>
        <v>0</v>
      </c>
      <c r="Q32" s="107">
        <f t="shared" si="4"/>
        <v>0</v>
      </c>
    </row>
    <row r="33" spans="1:17" x14ac:dyDescent="0.25">
      <c r="A33" s="283" t="s">
        <v>171</v>
      </c>
      <c r="B33" s="284"/>
      <c r="C33" s="30" t="s">
        <v>45</v>
      </c>
      <c r="D33" s="106"/>
      <c r="E33" s="107">
        <f>IF(E29,$D$29-E29,0)</f>
        <v>0</v>
      </c>
      <c r="F33" s="107">
        <f t="shared" ref="F33:Q33" si="5">IF(F29,$D$29-F29,0)</f>
        <v>0</v>
      </c>
      <c r="G33" s="107">
        <f t="shared" si="5"/>
        <v>0</v>
      </c>
      <c r="H33" s="107">
        <f t="shared" si="5"/>
        <v>0</v>
      </c>
      <c r="I33" s="107">
        <f t="shared" si="5"/>
        <v>0</v>
      </c>
      <c r="J33" s="107">
        <f t="shared" si="5"/>
        <v>0</v>
      </c>
      <c r="K33" s="107">
        <f t="shared" si="5"/>
        <v>0</v>
      </c>
      <c r="L33" s="107">
        <f t="shared" si="5"/>
        <v>0</v>
      </c>
      <c r="M33" s="107">
        <f t="shared" si="5"/>
        <v>0</v>
      </c>
      <c r="N33" s="107">
        <f t="shared" si="5"/>
        <v>0</v>
      </c>
      <c r="O33" s="107">
        <f t="shared" si="5"/>
        <v>0</v>
      </c>
      <c r="P33" s="107">
        <f t="shared" si="5"/>
        <v>0</v>
      </c>
      <c r="Q33" s="107">
        <f t="shared" si="5"/>
        <v>0</v>
      </c>
    </row>
    <row r="34" spans="1:17" x14ac:dyDescent="0.25">
      <c r="A34" s="276" t="s">
        <v>53</v>
      </c>
      <c r="B34" s="276"/>
      <c r="C34" s="30" t="s">
        <v>54</v>
      </c>
      <c r="D34" s="108"/>
      <c r="E34" s="109">
        <f>IF(E29,($D$29-E29)/$D$29,0)</f>
        <v>0</v>
      </c>
      <c r="F34" s="109">
        <f t="shared" ref="F34:G34" si="6">IF(F29,($D$29-F29)/$D$29,0)</f>
        <v>0</v>
      </c>
      <c r="G34" s="109">
        <f t="shared" si="6"/>
        <v>0</v>
      </c>
      <c r="H34" s="109">
        <f>IF(H28,($D$29-H29)/$D$29, 0)</f>
        <v>0</v>
      </c>
      <c r="I34" s="109">
        <f t="shared" ref="I34:Q34" si="7">IF(I28,($D$29-I29)/$D$29, 0)</f>
        <v>0</v>
      </c>
      <c r="J34" s="109">
        <f t="shared" si="7"/>
        <v>0</v>
      </c>
      <c r="K34" s="109">
        <f t="shared" si="7"/>
        <v>0</v>
      </c>
      <c r="L34" s="109">
        <f t="shared" si="7"/>
        <v>0</v>
      </c>
      <c r="M34" s="109">
        <f t="shared" si="7"/>
        <v>0</v>
      </c>
      <c r="N34" s="109">
        <f t="shared" si="7"/>
        <v>0</v>
      </c>
      <c r="O34" s="109">
        <f t="shared" si="7"/>
        <v>0</v>
      </c>
      <c r="P34" s="109">
        <f t="shared" si="7"/>
        <v>0</v>
      </c>
      <c r="Q34" s="109">
        <f t="shared" si="7"/>
        <v>0</v>
      </c>
    </row>
    <row r="44" spans="1:17" x14ac:dyDescent="0.25">
      <c r="H44" s="9"/>
      <c r="I44" s="9"/>
    </row>
  </sheetData>
  <sheetProtection algorithmName="SHA-512" hashValue="eVZV2Xl4dXVnOkgC6X+VtPsOUGhPoTCEJD2ZZlYnxfg4L2qhKC9gKtjFIh8HKKyOExJC3H0AO9Nwo6E5Ad2/Sw==" saltValue="RrltWUvKDVenToDMYtq7XQ==" spinCount="100000" sheet="1" selectLockedCells="1"/>
  <mergeCells count="24">
    <mergeCell ref="A32:B32"/>
    <mergeCell ref="A34:B34"/>
    <mergeCell ref="A28:B29"/>
    <mergeCell ref="E9:F9"/>
    <mergeCell ref="A13:D13"/>
    <mergeCell ref="A30:B30"/>
    <mergeCell ref="A31:B31"/>
    <mergeCell ref="A11:C11"/>
    <mergeCell ref="A9:C9"/>
    <mergeCell ref="A10:C10"/>
    <mergeCell ref="D10:H10"/>
    <mergeCell ref="G9:H9"/>
    <mergeCell ref="A33:B33"/>
    <mergeCell ref="A1:H1"/>
    <mergeCell ref="A6:C6"/>
    <mergeCell ref="D6:H6"/>
    <mergeCell ref="A7:C7"/>
    <mergeCell ref="D7:H7"/>
    <mergeCell ref="A3:C3"/>
    <mergeCell ref="D3:H3"/>
    <mergeCell ref="A4:C4"/>
    <mergeCell ref="D4:H4"/>
    <mergeCell ref="A5:C5"/>
    <mergeCell ref="D5:H5"/>
  </mergeCells>
  <phoneticPr fontId="5" type="noConversion"/>
  <conditionalFormatting sqref="D11:E11">
    <cfRule type="iconSet" priority="1">
      <iconSet iconSet="3Arrows">
        <cfvo type="percent" val="0"/>
        <cfvo type="percent" val="33"/>
        <cfvo type="percent" val="67"/>
      </iconSet>
    </cfRule>
  </conditionalFormatting>
  <dataValidations disablePrompts="1" count="1">
    <dataValidation type="list" allowBlank="1" showInputMessage="1" showErrorMessage="1" sqref="D9" xr:uid="{6AB39B86-1634-4EC6-A85D-27477986A02D}">
      <formula1>"Actual, Estimate"</formula1>
    </dataValidation>
  </dataValidations>
  <pageMargins left="0.43307086614173229" right="0.39215686274509803" top="0.74803149606299213" bottom="0.55118110236220474" header="0.31496062992125984" footer="0.31496062992125984"/>
  <pageSetup paperSize="9" orientation="portrait" r:id="rId1"/>
  <headerFooter>
    <oddHeader xml:space="preserve">&amp;LMALAYSIAN GREEN TECHNOLOGY AND CLIMATE CHANGE CORPORATION (MGTC)&amp;R&amp;10MGTC/DC/REC/LCC-012
Revision:1/ JUNE 2022
</oddHeader>
    <oddFooter>&amp;L
&amp;A&amp;R
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E7498-532F-49D3-935D-B627248D3D63}">
  <dimension ref="A1:Q43"/>
  <sheetViews>
    <sheetView view="pageLayout" topLeftCell="A5" zoomScale="85" zoomScaleNormal="100" zoomScalePageLayoutView="85" workbookViewId="0">
      <selection activeCell="E30" sqref="E30"/>
    </sheetView>
  </sheetViews>
  <sheetFormatPr defaultRowHeight="15" x14ac:dyDescent="0.25"/>
  <cols>
    <col min="1" max="1" width="5.28515625" customWidth="1"/>
    <col min="2" max="2" width="15.28515625" customWidth="1"/>
    <col min="3" max="3" width="8.42578125" customWidth="1"/>
    <col min="4" max="17" width="13.42578125" customWidth="1"/>
  </cols>
  <sheetData>
    <row r="1" spans="1:17" ht="16.5" thickBot="1" x14ac:dyDescent="0.3">
      <c r="A1" s="253" t="s">
        <v>58</v>
      </c>
      <c r="B1" s="254"/>
      <c r="C1" s="254"/>
      <c r="D1" s="254"/>
      <c r="E1" s="254"/>
      <c r="F1" s="254"/>
      <c r="G1" s="254"/>
      <c r="H1" s="255"/>
    </row>
    <row r="3" spans="1:17" x14ac:dyDescent="0.25">
      <c r="A3" s="251" t="s">
        <v>38</v>
      </c>
      <c r="B3" s="251"/>
      <c r="C3" s="251"/>
      <c r="D3" s="273" t="str">
        <f>'Summary (Main)'!D11:H11</f>
        <v>LCC-P-XXXX-XX-XXXX</v>
      </c>
      <c r="E3" s="273"/>
      <c r="F3" s="273"/>
      <c r="G3" s="273"/>
      <c r="H3" s="273"/>
    </row>
    <row r="4" spans="1:17" x14ac:dyDescent="0.25">
      <c r="A4" s="251" t="s">
        <v>107</v>
      </c>
      <c r="B4" s="251"/>
      <c r="C4" s="251"/>
      <c r="D4" s="273" t="str">
        <f>'Summary (Main)'!D12:H12</f>
        <v>XXXX / MAJLIS XXXX</v>
      </c>
      <c r="E4" s="273"/>
      <c r="F4" s="273"/>
      <c r="G4" s="273"/>
      <c r="H4" s="273"/>
    </row>
    <row r="5" spans="1:17" x14ac:dyDescent="0.25">
      <c r="A5" s="251" t="s">
        <v>0</v>
      </c>
      <c r="B5" s="251"/>
      <c r="C5" s="251"/>
      <c r="D5" s="273" t="str">
        <f>'Summary (Main)'!D13:H13</f>
        <v>MAJLIS XXXX</v>
      </c>
      <c r="E5" s="273"/>
      <c r="F5" s="273"/>
      <c r="G5" s="273"/>
      <c r="H5" s="273"/>
    </row>
    <row r="6" spans="1:17" x14ac:dyDescent="0.25">
      <c r="A6" s="251" t="s">
        <v>46</v>
      </c>
      <c r="B6" s="251"/>
      <c r="C6" s="251"/>
      <c r="D6" s="273" t="str">
        <f>'Summary (Main)'!D14:H14</f>
        <v>XXXXXX</v>
      </c>
      <c r="E6" s="273"/>
      <c r="F6" s="273"/>
      <c r="G6" s="273"/>
      <c r="H6" s="273"/>
    </row>
    <row r="7" spans="1:17" x14ac:dyDescent="0.25">
      <c r="A7" s="251" t="s">
        <v>40</v>
      </c>
      <c r="B7" s="251"/>
      <c r="C7" s="251"/>
      <c r="D7" s="273" t="str">
        <f>'Summary (Main)'!D15:H15</f>
        <v>XXXXXX</v>
      </c>
      <c r="E7" s="273"/>
      <c r="F7" s="273"/>
      <c r="G7" s="273"/>
      <c r="H7" s="273"/>
    </row>
    <row r="8" spans="1:17" x14ac:dyDescent="0.25">
      <c r="A8" s="6"/>
      <c r="B8" s="6"/>
      <c r="C8" s="6"/>
    </row>
    <row r="9" spans="1:17" x14ac:dyDescent="0.25">
      <c r="A9" s="274" t="s">
        <v>7</v>
      </c>
      <c r="B9" s="274"/>
      <c r="C9" s="294"/>
      <c r="D9" s="33" t="s">
        <v>8</v>
      </c>
      <c r="E9" s="274" t="s">
        <v>12</v>
      </c>
      <c r="F9" s="274"/>
      <c r="G9" s="289" t="s">
        <v>20</v>
      </c>
      <c r="H9" s="290"/>
    </row>
    <row r="10" spans="1:17" x14ac:dyDescent="0.25">
      <c r="A10" s="274" t="s">
        <v>6</v>
      </c>
      <c r="B10" s="274"/>
      <c r="C10" s="274"/>
      <c r="D10" s="295" t="s">
        <v>21</v>
      </c>
      <c r="E10" s="296"/>
      <c r="F10" s="296"/>
      <c r="G10" s="296"/>
      <c r="H10" s="297"/>
    </row>
    <row r="11" spans="1:17" x14ac:dyDescent="0.25">
      <c r="A11" s="274" t="s">
        <v>9</v>
      </c>
      <c r="B11" s="274"/>
      <c r="C11" s="274"/>
      <c r="D11" s="2">
        <v>586.53129999999999</v>
      </c>
      <c r="E11" t="s">
        <v>145</v>
      </c>
      <c r="F11" t="s">
        <v>23</v>
      </c>
    </row>
    <row r="13" spans="1:17" x14ac:dyDescent="0.25">
      <c r="A13" s="288" t="s">
        <v>60</v>
      </c>
      <c r="B13" s="288"/>
      <c r="C13" s="288"/>
      <c r="D13" s="288"/>
      <c r="E13" s="288"/>
      <c r="F13" s="288"/>
      <c r="H13" s="2"/>
      <c r="I13" s="2"/>
    </row>
    <row r="14" spans="1:17" x14ac:dyDescent="0.25">
      <c r="D14" s="12" t="s">
        <v>39</v>
      </c>
      <c r="E14" s="8"/>
    </row>
    <row r="15" spans="1:17" ht="15.75" thickBot="1" x14ac:dyDescent="0.3">
      <c r="A15" s="28" t="s">
        <v>1</v>
      </c>
      <c r="B15" s="29" t="s">
        <v>42</v>
      </c>
      <c r="C15" s="28" t="s">
        <v>43</v>
      </c>
      <c r="D15" s="94">
        <f>'Summary (Main)'!C30</f>
        <v>2019</v>
      </c>
      <c r="E15" s="95">
        <f>D15+1</f>
        <v>2020</v>
      </c>
      <c r="F15" s="95">
        <f t="shared" ref="F15:Q15" si="0">E15+1</f>
        <v>2021</v>
      </c>
      <c r="G15" s="95">
        <f t="shared" si="0"/>
        <v>2022</v>
      </c>
      <c r="H15" s="95">
        <f t="shared" si="0"/>
        <v>2023</v>
      </c>
      <c r="I15" s="95">
        <f t="shared" si="0"/>
        <v>2024</v>
      </c>
      <c r="J15" s="95">
        <f t="shared" si="0"/>
        <v>2025</v>
      </c>
      <c r="K15" s="95">
        <f t="shared" si="0"/>
        <v>2026</v>
      </c>
      <c r="L15" s="95">
        <f t="shared" si="0"/>
        <v>2027</v>
      </c>
      <c r="M15" s="95">
        <f t="shared" si="0"/>
        <v>2028</v>
      </c>
      <c r="N15" s="95">
        <f t="shared" si="0"/>
        <v>2029</v>
      </c>
      <c r="O15" s="95">
        <f>N15+1</f>
        <v>2030</v>
      </c>
      <c r="P15" s="95">
        <f t="shared" si="0"/>
        <v>2031</v>
      </c>
      <c r="Q15" s="95">
        <f t="shared" si="0"/>
        <v>2032</v>
      </c>
    </row>
    <row r="16" spans="1:17" ht="15.75" thickTop="1" x14ac:dyDescent="0.25">
      <c r="A16" s="143">
        <v>1</v>
      </c>
      <c r="B16" s="144" t="s">
        <v>26</v>
      </c>
      <c r="C16" s="145" t="s">
        <v>59</v>
      </c>
      <c r="D16" s="193"/>
      <c r="E16" s="194"/>
      <c r="F16" s="195"/>
      <c r="G16" s="195"/>
      <c r="H16" s="195"/>
      <c r="I16" s="195"/>
      <c r="J16" s="195"/>
      <c r="K16" s="195"/>
      <c r="L16" s="195"/>
      <c r="M16" s="195"/>
      <c r="N16" s="195"/>
      <c r="O16" s="195"/>
      <c r="P16" s="195"/>
      <c r="Q16" s="196"/>
    </row>
    <row r="17" spans="1:17" x14ac:dyDescent="0.25">
      <c r="A17" s="143">
        <v>2</v>
      </c>
      <c r="B17" s="144" t="s">
        <v>27</v>
      </c>
      <c r="C17" s="145" t="s">
        <v>59</v>
      </c>
      <c r="D17" s="197"/>
      <c r="E17" s="198"/>
      <c r="F17" s="199"/>
      <c r="G17" s="200"/>
      <c r="H17" s="200"/>
      <c r="I17" s="200"/>
      <c r="J17" s="200"/>
      <c r="K17" s="200"/>
      <c r="L17" s="200"/>
      <c r="M17" s="200"/>
      <c r="N17" s="200"/>
      <c r="O17" s="200"/>
      <c r="P17" s="200"/>
      <c r="Q17" s="201"/>
    </row>
    <row r="18" spans="1:17" x14ac:dyDescent="0.25">
      <c r="A18" s="143">
        <v>3</v>
      </c>
      <c r="B18" s="144" t="s">
        <v>28</v>
      </c>
      <c r="C18" s="145" t="s">
        <v>59</v>
      </c>
      <c r="D18" s="197"/>
      <c r="E18" s="198"/>
      <c r="F18" s="199"/>
      <c r="G18" s="200"/>
      <c r="H18" s="200"/>
      <c r="I18" s="200"/>
      <c r="J18" s="200"/>
      <c r="K18" s="200"/>
      <c r="L18" s="200"/>
      <c r="M18" s="200"/>
      <c r="N18" s="200"/>
      <c r="O18" s="200"/>
      <c r="P18" s="200"/>
      <c r="Q18" s="201"/>
    </row>
    <row r="19" spans="1:17" x14ac:dyDescent="0.25">
      <c r="A19" s="143">
        <v>4</v>
      </c>
      <c r="B19" s="144" t="s">
        <v>29</v>
      </c>
      <c r="C19" s="145" t="s">
        <v>59</v>
      </c>
      <c r="D19" s="197"/>
      <c r="E19" s="198"/>
      <c r="F19" s="199"/>
      <c r="G19" s="200"/>
      <c r="H19" s="200"/>
      <c r="I19" s="200"/>
      <c r="J19" s="200"/>
      <c r="K19" s="200"/>
      <c r="L19" s="200"/>
      <c r="M19" s="200"/>
      <c r="N19" s="200"/>
      <c r="O19" s="200"/>
      <c r="P19" s="200"/>
      <c r="Q19" s="201"/>
    </row>
    <row r="20" spans="1:17" x14ac:dyDescent="0.25">
      <c r="A20" s="143">
        <v>5</v>
      </c>
      <c r="B20" s="144" t="s">
        <v>30</v>
      </c>
      <c r="C20" s="145" t="s">
        <v>59</v>
      </c>
      <c r="D20" s="197"/>
      <c r="E20" s="198"/>
      <c r="F20" s="199"/>
      <c r="G20" s="200"/>
      <c r="H20" s="200"/>
      <c r="I20" s="200"/>
      <c r="J20" s="200"/>
      <c r="K20" s="200"/>
      <c r="L20" s="200"/>
      <c r="M20" s="200"/>
      <c r="N20" s="200"/>
      <c r="O20" s="200"/>
      <c r="P20" s="200"/>
      <c r="Q20" s="201"/>
    </row>
    <row r="21" spans="1:17" x14ac:dyDescent="0.25">
      <c r="A21" s="143">
        <v>6</v>
      </c>
      <c r="B21" s="144" t="s">
        <v>31</v>
      </c>
      <c r="C21" s="145" t="s">
        <v>59</v>
      </c>
      <c r="D21" s="197"/>
      <c r="E21" s="198"/>
      <c r="F21" s="199"/>
      <c r="G21" s="200"/>
      <c r="H21" s="200"/>
      <c r="I21" s="200"/>
      <c r="J21" s="200"/>
      <c r="K21" s="200"/>
      <c r="L21" s="200"/>
      <c r="M21" s="200"/>
      <c r="N21" s="200"/>
      <c r="O21" s="200"/>
      <c r="P21" s="200"/>
      <c r="Q21" s="201"/>
    </row>
    <row r="22" spans="1:17" x14ac:dyDescent="0.25">
      <c r="A22" s="143">
        <v>7</v>
      </c>
      <c r="B22" s="144" t="s">
        <v>32</v>
      </c>
      <c r="C22" s="145" t="s">
        <v>59</v>
      </c>
      <c r="D22" s="197"/>
      <c r="E22" s="198"/>
      <c r="F22" s="199"/>
      <c r="G22" s="200"/>
      <c r="H22" s="200"/>
      <c r="I22" s="200"/>
      <c r="J22" s="200"/>
      <c r="K22" s="200"/>
      <c r="L22" s="200"/>
      <c r="M22" s="200"/>
      <c r="N22" s="200"/>
      <c r="O22" s="200"/>
      <c r="P22" s="200"/>
      <c r="Q22" s="201"/>
    </row>
    <row r="23" spans="1:17" x14ac:dyDescent="0.25">
      <c r="A23" s="143">
        <v>8</v>
      </c>
      <c r="B23" s="144" t="s">
        <v>33</v>
      </c>
      <c r="C23" s="145" t="s">
        <v>59</v>
      </c>
      <c r="D23" s="197"/>
      <c r="E23" s="198"/>
      <c r="F23" s="199"/>
      <c r="G23" s="200"/>
      <c r="H23" s="200"/>
      <c r="I23" s="200"/>
      <c r="J23" s="200"/>
      <c r="K23" s="200"/>
      <c r="L23" s="200"/>
      <c r="M23" s="200"/>
      <c r="N23" s="200"/>
      <c r="O23" s="200"/>
      <c r="P23" s="200"/>
      <c r="Q23" s="201"/>
    </row>
    <row r="24" spans="1:17" x14ac:dyDescent="0.25">
      <c r="A24" s="143">
        <v>9</v>
      </c>
      <c r="B24" s="144" t="s">
        <v>34</v>
      </c>
      <c r="C24" s="145" t="s">
        <v>59</v>
      </c>
      <c r="D24" s="197"/>
      <c r="E24" s="198"/>
      <c r="F24" s="199"/>
      <c r="G24" s="200"/>
      <c r="H24" s="200"/>
      <c r="I24" s="200"/>
      <c r="J24" s="200"/>
      <c r="K24" s="200"/>
      <c r="L24" s="200"/>
      <c r="M24" s="200"/>
      <c r="N24" s="200"/>
      <c r="O24" s="200"/>
      <c r="P24" s="200"/>
      <c r="Q24" s="201"/>
    </row>
    <row r="25" spans="1:17" x14ac:dyDescent="0.25">
      <c r="A25" s="143">
        <v>10</v>
      </c>
      <c r="B25" s="144" t="s">
        <v>35</v>
      </c>
      <c r="C25" s="145" t="s">
        <v>59</v>
      </c>
      <c r="D25" s="197"/>
      <c r="E25" s="198"/>
      <c r="F25" s="199"/>
      <c r="G25" s="200"/>
      <c r="H25" s="200"/>
      <c r="I25" s="200"/>
      <c r="J25" s="200"/>
      <c r="K25" s="200"/>
      <c r="L25" s="200"/>
      <c r="M25" s="200"/>
      <c r="N25" s="200"/>
      <c r="O25" s="200"/>
      <c r="P25" s="200"/>
      <c r="Q25" s="201"/>
    </row>
    <row r="26" spans="1:17" x14ac:dyDescent="0.25">
      <c r="A26" s="143">
        <v>11</v>
      </c>
      <c r="B26" s="144" t="s">
        <v>36</v>
      </c>
      <c r="C26" s="145" t="s">
        <v>59</v>
      </c>
      <c r="D26" s="197"/>
      <c r="E26" s="198"/>
      <c r="F26" s="199"/>
      <c r="G26" s="200"/>
      <c r="H26" s="200"/>
      <c r="I26" s="200"/>
      <c r="J26" s="200"/>
      <c r="K26" s="200"/>
      <c r="L26" s="200"/>
      <c r="M26" s="200"/>
      <c r="N26" s="200"/>
      <c r="O26" s="200"/>
      <c r="P26" s="200"/>
      <c r="Q26" s="201"/>
    </row>
    <row r="27" spans="1:17" ht="15.75" thickBot="1" x14ac:dyDescent="0.3">
      <c r="A27" s="143">
        <v>12</v>
      </c>
      <c r="B27" s="144" t="s">
        <v>37</v>
      </c>
      <c r="C27" s="145" t="s">
        <v>59</v>
      </c>
      <c r="D27" s="202"/>
      <c r="E27" s="203"/>
      <c r="F27" s="204"/>
      <c r="G27" s="205"/>
      <c r="H27" s="205"/>
      <c r="I27" s="205"/>
      <c r="J27" s="205"/>
      <c r="K27" s="205"/>
      <c r="L27" s="205"/>
      <c r="M27" s="205"/>
      <c r="N27" s="205"/>
      <c r="O27" s="205"/>
      <c r="P27" s="205"/>
      <c r="Q27" s="206"/>
    </row>
    <row r="28" spans="1:17" ht="15.75" thickTop="1" x14ac:dyDescent="0.25">
      <c r="A28" s="277" t="s">
        <v>3</v>
      </c>
      <c r="B28" s="278"/>
      <c r="C28" s="28" t="s">
        <v>24</v>
      </c>
      <c r="D28" s="116">
        <f>SUM(D16:D27)/1000</f>
        <v>0</v>
      </c>
      <c r="E28" s="75">
        <f t="shared" ref="E28:H28" si="1">SUM(E16:E27)/1000</f>
        <v>0</v>
      </c>
      <c r="F28" s="75">
        <f t="shared" si="1"/>
        <v>0</v>
      </c>
      <c r="G28" s="75">
        <f t="shared" si="1"/>
        <v>0</v>
      </c>
      <c r="H28" s="75">
        <f t="shared" si="1"/>
        <v>0</v>
      </c>
      <c r="I28" s="117">
        <f t="shared" ref="I28:Q28" si="2">SUM(I16:I27)</f>
        <v>0</v>
      </c>
      <c r="J28" s="117">
        <f t="shared" si="2"/>
        <v>0</v>
      </c>
      <c r="K28" s="117">
        <f t="shared" si="2"/>
        <v>0</v>
      </c>
      <c r="L28" s="117">
        <f t="shared" si="2"/>
        <v>0</v>
      </c>
      <c r="M28" s="117">
        <f t="shared" si="2"/>
        <v>0</v>
      </c>
      <c r="N28" s="117">
        <f t="shared" si="2"/>
        <v>0</v>
      </c>
      <c r="O28" s="117">
        <f t="shared" si="2"/>
        <v>0</v>
      </c>
      <c r="P28" s="117">
        <f t="shared" si="2"/>
        <v>0</v>
      </c>
      <c r="Q28" s="117">
        <f t="shared" si="2"/>
        <v>0</v>
      </c>
    </row>
    <row r="29" spans="1:17" ht="15.75" thickBot="1" x14ac:dyDescent="0.3">
      <c r="A29" s="279"/>
      <c r="B29" s="280"/>
      <c r="C29" s="28" t="s">
        <v>45</v>
      </c>
      <c r="D29" s="118">
        <f t="shared" ref="D29:Q29" si="3">D28*$D$11/1000</f>
        <v>0</v>
      </c>
      <c r="E29" s="97">
        <f t="shared" si="3"/>
        <v>0</v>
      </c>
      <c r="F29" s="97">
        <f t="shared" si="3"/>
        <v>0</v>
      </c>
      <c r="G29" s="97">
        <f t="shared" si="3"/>
        <v>0</v>
      </c>
      <c r="H29" s="97">
        <f t="shared" si="3"/>
        <v>0</v>
      </c>
      <c r="I29" s="97">
        <f t="shared" si="3"/>
        <v>0</v>
      </c>
      <c r="J29" s="97">
        <f t="shared" si="3"/>
        <v>0</v>
      </c>
      <c r="K29" s="97">
        <f t="shared" si="3"/>
        <v>0</v>
      </c>
      <c r="L29" s="97">
        <f t="shared" si="3"/>
        <v>0</v>
      </c>
      <c r="M29" s="97">
        <f t="shared" si="3"/>
        <v>0</v>
      </c>
      <c r="N29" s="97">
        <f t="shared" si="3"/>
        <v>0</v>
      </c>
      <c r="O29" s="97">
        <f t="shared" si="3"/>
        <v>0</v>
      </c>
      <c r="P29" s="97">
        <f t="shared" si="3"/>
        <v>0</v>
      </c>
      <c r="Q29" s="97">
        <f t="shared" si="3"/>
        <v>0</v>
      </c>
    </row>
    <row r="30" spans="1:17" ht="16.5" thickTop="1" thickBot="1" x14ac:dyDescent="0.3">
      <c r="A30" s="275" t="s">
        <v>48</v>
      </c>
      <c r="B30" s="275"/>
      <c r="C30" s="64" t="s">
        <v>25</v>
      </c>
      <c r="D30" s="207"/>
      <c r="E30" s="208"/>
      <c r="F30" s="208"/>
      <c r="G30" s="208"/>
      <c r="H30" s="208"/>
      <c r="I30" s="208"/>
      <c r="J30" s="208"/>
      <c r="K30" s="208"/>
      <c r="L30" s="208"/>
      <c r="M30" s="208"/>
      <c r="N30" s="208"/>
      <c r="O30" s="208"/>
      <c r="P30" s="208"/>
      <c r="Q30" s="209"/>
    </row>
    <row r="31" spans="1:17" ht="15.75" thickTop="1" x14ac:dyDescent="0.25">
      <c r="A31" s="275" t="s">
        <v>61</v>
      </c>
      <c r="B31" s="275"/>
      <c r="C31" s="30" t="s">
        <v>62</v>
      </c>
      <c r="D31" s="98" t="e">
        <f>SUM(D16:D27)/D30</f>
        <v>#DIV/0!</v>
      </c>
      <c r="E31" s="99" t="e">
        <f>SUM(E16:E27)/E30</f>
        <v>#DIV/0!</v>
      </c>
      <c r="F31" s="99">
        <f>IF(F28, SUM(F16:F27)/F30, 0)</f>
        <v>0</v>
      </c>
      <c r="G31" s="99">
        <f>IF(G28, SUM(G16:G27)/G30, 0)</f>
        <v>0</v>
      </c>
      <c r="H31" s="99">
        <f t="shared" ref="H31:Q31" si="4">IF(H28, SUM(H16:H27)/H30, 0)</f>
        <v>0</v>
      </c>
      <c r="I31" s="99">
        <f t="shared" si="4"/>
        <v>0</v>
      </c>
      <c r="J31" s="99">
        <f t="shared" si="4"/>
        <v>0</v>
      </c>
      <c r="K31" s="99">
        <f t="shared" si="4"/>
        <v>0</v>
      </c>
      <c r="L31" s="99">
        <f t="shared" si="4"/>
        <v>0</v>
      </c>
      <c r="M31" s="99">
        <f t="shared" si="4"/>
        <v>0</v>
      </c>
      <c r="N31" s="99">
        <f t="shared" si="4"/>
        <v>0</v>
      </c>
      <c r="O31" s="99">
        <f t="shared" si="4"/>
        <v>0</v>
      </c>
      <c r="P31" s="99">
        <f t="shared" si="4"/>
        <v>0</v>
      </c>
      <c r="Q31" s="99">
        <f t="shared" si="4"/>
        <v>0</v>
      </c>
    </row>
    <row r="32" spans="1:17" x14ac:dyDescent="0.25">
      <c r="A32" s="283" t="s">
        <v>171</v>
      </c>
      <c r="B32" s="284"/>
      <c r="C32" s="30" t="s">
        <v>45</v>
      </c>
      <c r="D32" s="98"/>
      <c r="E32" s="99">
        <f>-IF(E29,$D$29-E29,0)</f>
        <v>0</v>
      </c>
      <c r="F32" s="99">
        <f t="shared" ref="F32:Q32" si="5">-IF(F29,$D$29-F29,0)</f>
        <v>0</v>
      </c>
      <c r="G32" s="99">
        <f t="shared" si="5"/>
        <v>0</v>
      </c>
      <c r="H32" s="99">
        <f t="shared" si="5"/>
        <v>0</v>
      </c>
      <c r="I32" s="99">
        <f t="shared" si="5"/>
        <v>0</v>
      </c>
      <c r="J32" s="99">
        <f t="shared" si="5"/>
        <v>0</v>
      </c>
      <c r="K32" s="99">
        <f t="shared" si="5"/>
        <v>0</v>
      </c>
      <c r="L32" s="99">
        <f t="shared" si="5"/>
        <v>0</v>
      </c>
      <c r="M32" s="99">
        <f t="shared" si="5"/>
        <v>0</v>
      </c>
      <c r="N32" s="99">
        <f t="shared" si="5"/>
        <v>0</v>
      </c>
      <c r="O32" s="99">
        <f t="shared" si="5"/>
        <v>0</v>
      </c>
      <c r="P32" s="99">
        <f t="shared" si="5"/>
        <v>0</v>
      </c>
      <c r="Q32" s="99">
        <f t="shared" si="5"/>
        <v>0</v>
      </c>
    </row>
    <row r="33" spans="1:17" x14ac:dyDescent="0.25">
      <c r="A33" s="276" t="s">
        <v>53</v>
      </c>
      <c r="B33" s="276"/>
      <c r="C33" s="30" t="s">
        <v>54</v>
      </c>
      <c r="D33" s="14"/>
      <c r="E33" s="32">
        <f t="shared" ref="E33:F33" si="6">IF(E28, ($D$28-E28)/$D$28, 0)</f>
        <v>0</v>
      </c>
      <c r="F33" s="32">
        <f t="shared" si="6"/>
        <v>0</v>
      </c>
      <c r="G33" s="32">
        <f>IF(G28, ($D$28-G28)/$D$28, 0)</f>
        <v>0</v>
      </c>
      <c r="H33" s="32">
        <f t="shared" ref="H33:Q33" si="7">IF(H28, ($D$28-H28)/$D$28, 0)</f>
        <v>0</v>
      </c>
      <c r="I33" s="32">
        <f t="shared" si="7"/>
        <v>0</v>
      </c>
      <c r="J33" s="32">
        <f t="shared" si="7"/>
        <v>0</v>
      </c>
      <c r="K33" s="32">
        <f t="shared" si="7"/>
        <v>0</v>
      </c>
      <c r="L33" s="32">
        <f t="shared" si="7"/>
        <v>0</v>
      </c>
      <c r="M33" s="32">
        <f t="shared" si="7"/>
        <v>0</v>
      </c>
      <c r="N33" s="32">
        <f t="shared" si="7"/>
        <v>0</v>
      </c>
      <c r="O33" s="32">
        <f t="shared" si="7"/>
        <v>0</v>
      </c>
      <c r="P33" s="32">
        <f t="shared" si="7"/>
        <v>0</v>
      </c>
      <c r="Q33" s="32">
        <f t="shared" si="7"/>
        <v>0</v>
      </c>
    </row>
    <row r="43" spans="1:17" x14ac:dyDescent="0.25">
      <c r="H43" s="9"/>
      <c r="I43" s="9"/>
    </row>
  </sheetData>
  <sheetProtection algorithmName="SHA-512" hashValue="MU0QUHob2Z7ho4HST00n6KiCUco8Wx6+kJsZ6X9uGpEtmaKONRLduz7azcGKk0aj8sBFnXgZyKoxlRzu29Tumg==" saltValue="QkYSLbV766OrcyC6UgufsQ==" spinCount="100000" sheet="1" objects="1" scenarios="1"/>
  <mergeCells count="23">
    <mergeCell ref="A5:C5"/>
    <mergeCell ref="D5:H5"/>
    <mergeCell ref="A6:C6"/>
    <mergeCell ref="D6:H6"/>
    <mergeCell ref="A7:C7"/>
    <mergeCell ref="D7:H7"/>
    <mergeCell ref="A1:H1"/>
    <mergeCell ref="A3:C3"/>
    <mergeCell ref="D3:H3"/>
    <mergeCell ref="A4:C4"/>
    <mergeCell ref="D4:H4"/>
    <mergeCell ref="A10:C10"/>
    <mergeCell ref="A11:C11"/>
    <mergeCell ref="E9:F9"/>
    <mergeCell ref="A9:C9"/>
    <mergeCell ref="G9:H9"/>
    <mergeCell ref="D10:H10"/>
    <mergeCell ref="A13:F13"/>
    <mergeCell ref="A30:B30"/>
    <mergeCell ref="A31:B31"/>
    <mergeCell ref="A33:B33"/>
    <mergeCell ref="A28:B29"/>
    <mergeCell ref="A32:B32"/>
  </mergeCells>
  <dataValidations disablePrompts="1" count="1">
    <dataValidation type="list" allowBlank="1" showInputMessage="1" showErrorMessage="1" sqref="D9" xr:uid="{B5C0A2FB-77E4-415F-BC78-6CCAEB15CF7A}">
      <formula1>"Actual, Estimate"</formula1>
    </dataValidation>
  </dataValidations>
  <pageMargins left="0.43307086614173229" right="0.24509803921568626" top="0.74803149606299213" bottom="0.55118110236220474" header="0.31496062992125984" footer="0.31496062992125984"/>
  <pageSetup paperSize="9" orientation="portrait" r:id="rId1"/>
  <headerFooter>
    <oddHeader xml:space="preserve">&amp;LMALAYSIAN GREEN TECHNOLOGY AND CLIMATE CHANGE CORPORATION (MGTC)&amp;R&amp;10MGTC/DC/REC/LCC-012
Revision: 1/ JUNE 2022
</oddHeader>
    <oddFooter>&amp;L
&amp;A&amp;R
Page &amp;P of &amp;N</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03B02-6F6C-4E17-9160-AE38DC648191}">
  <dimension ref="A1:R43"/>
  <sheetViews>
    <sheetView view="pageLayout" topLeftCell="A3" zoomScale="80" zoomScaleNormal="100" zoomScalePageLayoutView="80" workbookViewId="0">
      <selection activeCell="F31" sqref="F31"/>
    </sheetView>
  </sheetViews>
  <sheetFormatPr defaultRowHeight="15" x14ac:dyDescent="0.25"/>
  <cols>
    <col min="1" max="1" width="5.42578125" customWidth="1"/>
    <col min="2" max="2" width="13.140625" customWidth="1"/>
    <col min="3" max="3" width="7.140625" customWidth="1"/>
    <col min="4" max="4" width="8.5703125" customWidth="1"/>
    <col min="5" max="18" width="12.42578125" customWidth="1"/>
  </cols>
  <sheetData>
    <row r="1" spans="1:18" ht="16.5" thickBot="1" x14ac:dyDescent="0.3">
      <c r="A1" s="253" t="s">
        <v>58</v>
      </c>
      <c r="B1" s="254"/>
      <c r="C1" s="254"/>
      <c r="D1" s="254"/>
      <c r="E1" s="254"/>
      <c r="F1" s="254"/>
      <c r="G1" s="254"/>
      <c r="H1" s="254"/>
      <c r="I1" s="255"/>
    </row>
    <row r="2" spans="1:18" ht="6.75" customHeight="1" x14ac:dyDescent="0.25"/>
    <row r="3" spans="1:18" x14ac:dyDescent="0.25">
      <c r="A3" s="251" t="s">
        <v>38</v>
      </c>
      <c r="B3" s="251"/>
      <c r="C3" s="251"/>
      <c r="D3" s="273" t="str">
        <f>'Summary (Main)'!D11:H11</f>
        <v>LCC-P-XXXX-XX-XXXX</v>
      </c>
      <c r="E3" s="273"/>
      <c r="F3" s="273"/>
      <c r="G3" s="273"/>
      <c r="H3" s="273"/>
      <c r="I3" s="273"/>
    </row>
    <row r="4" spans="1:18" x14ac:dyDescent="0.25">
      <c r="A4" s="251" t="s">
        <v>107</v>
      </c>
      <c r="B4" s="251"/>
      <c r="C4" s="251"/>
      <c r="D4" s="273" t="str">
        <f>'Summary (Main)'!D12:H12</f>
        <v>XXXX / MAJLIS XXXX</v>
      </c>
      <c r="E4" s="273"/>
      <c r="F4" s="273"/>
      <c r="G4" s="273"/>
      <c r="H4" s="273"/>
      <c r="I4" s="273"/>
    </row>
    <row r="5" spans="1:18" x14ac:dyDescent="0.25">
      <c r="A5" s="251" t="s">
        <v>0</v>
      </c>
      <c r="B5" s="251"/>
      <c r="C5" s="251"/>
      <c r="D5" s="273" t="str">
        <f>'Summary (Main)'!D13:H13</f>
        <v>MAJLIS XXXX</v>
      </c>
      <c r="E5" s="273"/>
      <c r="F5" s="273"/>
      <c r="G5" s="273"/>
      <c r="H5" s="273"/>
      <c r="I5" s="273"/>
    </row>
    <row r="6" spans="1:18" x14ac:dyDescent="0.25">
      <c r="A6" s="251" t="s">
        <v>46</v>
      </c>
      <c r="B6" s="251"/>
      <c r="C6" s="251"/>
      <c r="D6" s="273" t="str">
        <f>'Summary (Main)'!D14:H14</f>
        <v>XXXXXX</v>
      </c>
      <c r="E6" s="273"/>
      <c r="F6" s="273"/>
      <c r="G6" s="273"/>
      <c r="H6" s="273"/>
      <c r="I6" s="273"/>
    </row>
    <row r="7" spans="1:18" x14ac:dyDescent="0.25">
      <c r="A7" s="251" t="s">
        <v>40</v>
      </c>
      <c r="B7" s="251"/>
      <c r="C7" s="251"/>
      <c r="D7" s="273" t="str">
        <f>'Summary (Main)'!D15:H15</f>
        <v>XXXXXX</v>
      </c>
      <c r="E7" s="273"/>
      <c r="F7" s="273"/>
      <c r="G7" s="273"/>
      <c r="H7" s="273"/>
      <c r="I7" s="273"/>
    </row>
    <row r="8" spans="1:18" ht="6.75" customHeight="1" x14ac:dyDescent="0.25">
      <c r="A8" s="6"/>
      <c r="B8" s="6"/>
      <c r="C8" s="6"/>
    </row>
    <row r="9" spans="1:18" x14ac:dyDescent="0.25">
      <c r="A9" s="274" t="s">
        <v>7</v>
      </c>
      <c r="B9" s="274"/>
      <c r="C9" s="33" t="s">
        <v>63</v>
      </c>
      <c r="D9" s="2"/>
      <c r="E9" s="274" t="s">
        <v>12</v>
      </c>
      <c r="F9" s="274"/>
      <c r="G9" s="305" t="s">
        <v>20</v>
      </c>
      <c r="H9" s="305"/>
      <c r="I9" s="305"/>
    </row>
    <row r="10" spans="1:18" x14ac:dyDescent="0.25">
      <c r="A10" s="274" t="s">
        <v>6</v>
      </c>
      <c r="B10" s="274"/>
      <c r="C10" s="302" t="s">
        <v>64</v>
      </c>
      <c r="D10" s="302"/>
      <c r="E10" s="302"/>
      <c r="F10" s="302"/>
      <c r="G10" s="302"/>
      <c r="H10" s="302"/>
      <c r="I10" s="302"/>
    </row>
    <row r="11" spans="1:18" x14ac:dyDescent="0.25">
      <c r="A11" s="26" t="s">
        <v>9</v>
      </c>
      <c r="B11" s="27"/>
      <c r="C11" s="2">
        <v>586.53129999999999</v>
      </c>
      <c r="D11" s="303" t="s">
        <v>22</v>
      </c>
      <c r="E11" s="303"/>
      <c r="F11" s="304" t="s">
        <v>23</v>
      </c>
      <c r="G11" s="304"/>
      <c r="H11" s="304"/>
      <c r="I11" s="304"/>
    </row>
    <row r="12" spans="1:18" ht="6.75" customHeight="1" x14ac:dyDescent="0.25"/>
    <row r="13" spans="1:18" x14ac:dyDescent="0.25">
      <c r="A13" s="288" t="s">
        <v>65</v>
      </c>
      <c r="B13" s="288"/>
      <c r="C13" s="288"/>
      <c r="D13" s="288"/>
      <c r="E13" s="288"/>
      <c r="F13" s="288"/>
      <c r="H13" s="2"/>
      <c r="I13" s="2"/>
    </row>
    <row r="14" spans="1:18" x14ac:dyDescent="0.25">
      <c r="D14" s="21" t="s">
        <v>112</v>
      </c>
      <c r="E14" s="22" t="s">
        <v>39</v>
      </c>
    </row>
    <row r="15" spans="1:18" ht="15.75" thickBot="1" x14ac:dyDescent="0.3">
      <c r="A15" s="28" t="s">
        <v>1</v>
      </c>
      <c r="B15" s="29" t="s">
        <v>42</v>
      </c>
      <c r="C15" s="28" t="s">
        <v>43</v>
      </c>
      <c r="D15" s="73"/>
      <c r="E15" s="94">
        <f>'Summary (Main)'!C31</f>
        <v>2019</v>
      </c>
      <c r="F15" s="95">
        <f>E15+1</f>
        <v>2020</v>
      </c>
      <c r="G15" s="95">
        <f t="shared" ref="G15:R15" si="0">F15+1</f>
        <v>2021</v>
      </c>
      <c r="H15" s="95">
        <f t="shared" si="0"/>
        <v>2022</v>
      </c>
      <c r="I15" s="95">
        <f t="shared" si="0"/>
        <v>2023</v>
      </c>
      <c r="J15" s="95">
        <f t="shared" si="0"/>
        <v>2024</v>
      </c>
      <c r="K15" s="95">
        <f t="shared" si="0"/>
        <v>2025</v>
      </c>
      <c r="L15" s="95">
        <f t="shared" si="0"/>
        <v>2026</v>
      </c>
      <c r="M15" s="95">
        <f t="shared" si="0"/>
        <v>2027</v>
      </c>
      <c r="N15" s="95">
        <f t="shared" si="0"/>
        <v>2028</v>
      </c>
      <c r="O15" s="95">
        <f t="shared" si="0"/>
        <v>2029</v>
      </c>
      <c r="P15" s="95">
        <f t="shared" si="0"/>
        <v>2030</v>
      </c>
      <c r="Q15" s="95">
        <f t="shared" si="0"/>
        <v>2031</v>
      </c>
      <c r="R15" s="95">
        <f t="shared" si="0"/>
        <v>2032</v>
      </c>
    </row>
    <row r="16" spans="1:18" ht="15.75" thickTop="1" x14ac:dyDescent="0.25">
      <c r="A16" s="143">
        <v>1</v>
      </c>
      <c r="B16" s="144" t="s">
        <v>26</v>
      </c>
      <c r="C16" s="145" t="s">
        <v>59</v>
      </c>
      <c r="D16" s="299">
        <f>1.17*D31*365</f>
        <v>0</v>
      </c>
      <c r="E16" s="210"/>
      <c r="F16" s="195"/>
      <c r="G16" s="195"/>
      <c r="H16" s="195"/>
      <c r="I16" s="195"/>
      <c r="J16" s="195"/>
      <c r="K16" s="195"/>
      <c r="L16" s="195"/>
      <c r="M16" s="195"/>
      <c r="N16" s="195"/>
      <c r="O16" s="195"/>
      <c r="P16" s="195"/>
      <c r="Q16" s="195"/>
      <c r="R16" s="196"/>
    </row>
    <row r="17" spans="1:18" x14ac:dyDescent="0.25">
      <c r="A17" s="143">
        <v>2</v>
      </c>
      <c r="B17" s="144" t="s">
        <v>27</v>
      </c>
      <c r="C17" s="145" t="s">
        <v>59</v>
      </c>
      <c r="D17" s="300"/>
      <c r="E17" s="211"/>
      <c r="F17" s="179"/>
      <c r="G17" s="200"/>
      <c r="H17" s="200"/>
      <c r="I17" s="200"/>
      <c r="J17" s="200"/>
      <c r="K17" s="200"/>
      <c r="L17" s="200"/>
      <c r="M17" s="200"/>
      <c r="N17" s="200"/>
      <c r="O17" s="200"/>
      <c r="P17" s="200"/>
      <c r="Q17" s="200"/>
      <c r="R17" s="201"/>
    </row>
    <row r="18" spans="1:18" x14ac:dyDescent="0.25">
      <c r="A18" s="143">
        <v>3</v>
      </c>
      <c r="B18" s="144" t="s">
        <v>28</v>
      </c>
      <c r="C18" s="145" t="s">
        <v>59</v>
      </c>
      <c r="D18" s="300"/>
      <c r="E18" s="211"/>
      <c r="F18" s="179"/>
      <c r="G18" s="200"/>
      <c r="H18" s="200"/>
      <c r="I18" s="200"/>
      <c r="J18" s="200"/>
      <c r="K18" s="200"/>
      <c r="L18" s="200"/>
      <c r="M18" s="200"/>
      <c r="N18" s="200"/>
      <c r="O18" s="200"/>
      <c r="P18" s="200"/>
      <c r="Q18" s="200"/>
      <c r="R18" s="201"/>
    </row>
    <row r="19" spans="1:18" x14ac:dyDescent="0.25">
      <c r="A19" s="143">
        <v>4</v>
      </c>
      <c r="B19" s="144" t="s">
        <v>29</v>
      </c>
      <c r="C19" s="145" t="s">
        <v>59</v>
      </c>
      <c r="D19" s="300"/>
      <c r="E19" s="211"/>
      <c r="F19" s="179"/>
      <c r="G19" s="200"/>
      <c r="H19" s="200"/>
      <c r="I19" s="200"/>
      <c r="J19" s="200"/>
      <c r="K19" s="200"/>
      <c r="L19" s="200"/>
      <c r="M19" s="200"/>
      <c r="N19" s="200"/>
      <c r="O19" s="200"/>
      <c r="P19" s="200"/>
      <c r="Q19" s="200"/>
      <c r="R19" s="201"/>
    </row>
    <row r="20" spans="1:18" x14ac:dyDescent="0.25">
      <c r="A20" s="143">
        <v>5</v>
      </c>
      <c r="B20" s="144" t="s">
        <v>30</v>
      </c>
      <c r="C20" s="145" t="s">
        <v>59</v>
      </c>
      <c r="D20" s="300"/>
      <c r="E20" s="211"/>
      <c r="F20" s="179"/>
      <c r="G20" s="200"/>
      <c r="H20" s="200"/>
      <c r="I20" s="200"/>
      <c r="J20" s="200"/>
      <c r="K20" s="200"/>
      <c r="L20" s="200"/>
      <c r="M20" s="200"/>
      <c r="N20" s="200"/>
      <c r="O20" s="200"/>
      <c r="P20" s="200"/>
      <c r="Q20" s="200"/>
      <c r="R20" s="201"/>
    </row>
    <row r="21" spans="1:18" x14ac:dyDescent="0.25">
      <c r="A21" s="143">
        <v>6</v>
      </c>
      <c r="B21" s="144" t="s">
        <v>31</v>
      </c>
      <c r="C21" s="145" t="s">
        <v>59</v>
      </c>
      <c r="D21" s="300"/>
      <c r="E21" s="211"/>
      <c r="F21" s="179"/>
      <c r="G21" s="200"/>
      <c r="H21" s="200"/>
      <c r="I21" s="200"/>
      <c r="J21" s="200"/>
      <c r="K21" s="200"/>
      <c r="L21" s="200"/>
      <c r="M21" s="200"/>
      <c r="N21" s="200"/>
      <c r="O21" s="200"/>
      <c r="P21" s="200"/>
      <c r="Q21" s="200"/>
      <c r="R21" s="201"/>
    </row>
    <row r="22" spans="1:18" x14ac:dyDescent="0.25">
      <c r="A22" s="143">
        <v>7</v>
      </c>
      <c r="B22" s="144" t="s">
        <v>32</v>
      </c>
      <c r="C22" s="145" t="s">
        <v>59</v>
      </c>
      <c r="D22" s="300"/>
      <c r="E22" s="211"/>
      <c r="F22" s="179"/>
      <c r="G22" s="200"/>
      <c r="H22" s="200"/>
      <c r="I22" s="200"/>
      <c r="J22" s="200"/>
      <c r="K22" s="200"/>
      <c r="L22" s="200"/>
      <c r="M22" s="200"/>
      <c r="N22" s="200"/>
      <c r="O22" s="200"/>
      <c r="P22" s="200"/>
      <c r="Q22" s="200"/>
      <c r="R22" s="201"/>
    </row>
    <row r="23" spans="1:18" x14ac:dyDescent="0.25">
      <c r="A23" s="143">
        <v>8</v>
      </c>
      <c r="B23" s="144" t="s">
        <v>33</v>
      </c>
      <c r="C23" s="145" t="s">
        <v>59</v>
      </c>
      <c r="D23" s="300"/>
      <c r="E23" s="211"/>
      <c r="F23" s="179"/>
      <c r="G23" s="200"/>
      <c r="H23" s="200"/>
      <c r="I23" s="200"/>
      <c r="J23" s="200"/>
      <c r="K23" s="200"/>
      <c r="L23" s="200"/>
      <c r="M23" s="200"/>
      <c r="N23" s="200"/>
      <c r="O23" s="200"/>
      <c r="P23" s="200"/>
      <c r="Q23" s="200"/>
      <c r="R23" s="201"/>
    </row>
    <row r="24" spans="1:18" x14ac:dyDescent="0.25">
      <c r="A24" s="143">
        <v>9</v>
      </c>
      <c r="B24" s="144" t="s">
        <v>34</v>
      </c>
      <c r="C24" s="145" t="s">
        <v>59</v>
      </c>
      <c r="D24" s="300"/>
      <c r="E24" s="212"/>
      <c r="F24" s="179"/>
      <c r="G24" s="200"/>
      <c r="H24" s="200"/>
      <c r="I24" s="200"/>
      <c r="J24" s="200"/>
      <c r="K24" s="200"/>
      <c r="L24" s="200"/>
      <c r="M24" s="200"/>
      <c r="N24" s="200"/>
      <c r="O24" s="200"/>
      <c r="P24" s="200"/>
      <c r="Q24" s="200"/>
      <c r="R24" s="201"/>
    </row>
    <row r="25" spans="1:18" x14ac:dyDescent="0.25">
      <c r="A25" s="143">
        <v>10</v>
      </c>
      <c r="B25" s="144" t="s">
        <v>35</v>
      </c>
      <c r="C25" s="145" t="s">
        <v>59</v>
      </c>
      <c r="D25" s="300"/>
      <c r="E25" s="212"/>
      <c r="F25" s="179"/>
      <c r="G25" s="200"/>
      <c r="H25" s="200"/>
      <c r="I25" s="200"/>
      <c r="J25" s="200"/>
      <c r="K25" s="200"/>
      <c r="L25" s="200"/>
      <c r="M25" s="200"/>
      <c r="N25" s="200"/>
      <c r="O25" s="200"/>
      <c r="P25" s="200"/>
      <c r="Q25" s="200"/>
      <c r="R25" s="201"/>
    </row>
    <row r="26" spans="1:18" x14ac:dyDescent="0.25">
      <c r="A26" s="143">
        <v>11</v>
      </c>
      <c r="B26" s="144" t="s">
        <v>36</v>
      </c>
      <c r="C26" s="145" t="s">
        <v>59</v>
      </c>
      <c r="D26" s="300"/>
      <c r="E26" s="212"/>
      <c r="F26" s="179"/>
      <c r="G26" s="200"/>
      <c r="H26" s="200"/>
      <c r="I26" s="200"/>
      <c r="J26" s="200"/>
      <c r="K26" s="200"/>
      <c r="L26" s="200"/>
      <c r="M26" s="200"/>
      <c r="N26" s="200"/>
      <c r="O26" s="200"/>
      <c r="P26" s="200"/>
      <c r="Q26" s="200"/>
      <c r="R26" s="201"/>
    </row>
    <row r="27" spans="1:18" ht="15.75" thickBot="1" x14ac:dyDescent="0.3">
      <c r="A27" s="143">
        <v>12</v>
      </c>
      <c r="B27" s="144" t="s">
        <v>37</v>
      </c>
      <c r="C27" s="145" t="s">
        <v>59</v>
      </c>
      <c r="D27" s="301"/>
      <c r="E27" s="213"/>
      <c r="F27" s="184"/>
      <c r="G27" s="205"/>
      <c r="H27" s="205"/>
      <c r="I27" s="205"/>
      <c r="J27" s="205"/>
      <c r="K27" s="205"/>
      <c r="L27" s="205"/>
      <c r="M27" s="205"/>
      <c r="N27" s="205"/>
      <c r="O27" s="205"/>
      <c r="P27" s="205"/>
      <c r="Q27" s="205"/>
      <c r="R27" s="206"/>
    </row>
    <row r="28" spans="1:18" ht="15.75" thickTop="1" x14ac:dyDescent="0.25">
      <c r="A28" s="283" t="s">
        <v>67</v>
      </c>
      <c r="B28" s="284"/>
      <c r="C28" s="30" t="s">
        <v>24</v>
      </c>
      <c r="D28" s="23"/>
      <c r="E28" s="115">
        <f>SUM(E16:E27)/1000</f>
        <v>0</v>
      </c>
      <c r="F28" s="134">
        <f>SUM(F16:F27)/1000</f>
        <v>0</v>
      </c>
      <c r="G28" s="134">
        <f t="shared" ref="G28:Q28" si="1">SUM(G16:G27)/1000</f>
        <v>0</v>
      </c>
      <c r="H28" s="134">
        <f t="shared" si="1"/>
        <v>0</v>
      </c>
      <c r="I28" s="134">
        <f t="shared" si="1"/>
        <v>0</v>
      </c>
      <c r="J28" s="134">
        <f t="shared" si="1"/>
        <v>0</v>
      </c>
      <c r="K28" s="134">
        <f t="shared" si="1"/>
        <v>0</v>
      </c>
      <c r="L28" s="134">
        <f t="shared" si="1"/>
        <v>0</v>
      </c>
      <c r="M28" s="134">
        <f t="shared" si="1"/>
        <v>0</v>
      </c>
      <c r="N28" s="134">
        <f t="shared" si="1"/>
        <v>0</v>
      </c>
      <c r="O28" s="134">
        <f t="shared" si="1"/>
        <v>0</v>
      </c>
      <c r="P28" s="134">
        <f t="shared" si="1"/>
        <v>0</v>
      </c>
      <c r="Q28" s="134">
        <f t="shared" si="1"/>
        <v>0</v>
      </c>
      <c r="R28" s="134">
        <f>SUM(R16:R27)/1000</f>
        <v>0</v>
      </c>
    </row>
    <row r="29" spans="1:18" x14ac:dyDescent="0.25">
      <c r="A29" s="298" t="s">
        <v>66</v>
      </c>
      <c r="B29" s="278"/>
      <c r="C29" s="28" t="s">
        <v>24</v>
      </c>
      <c r="D29" s="63">
        <f>SUM(D16:D27)/1000</f>
        <v>0</v>
      </c>
      <c r="E29" s="48">
        <f>$D$29-E28</f>
        <v>0</v>
      </c>
      <c r="F29" s="49">
        <f>$D$29-F28</f>
        <v>0</v>
      </c>
      <c r="G29" s="29"/>
      <c r="H29" s="29"/>
      <c r="I29" s="29"/>
      <c r="J29" s="29"/>
      <c r="K29" s="29"/>
      <c r="L29" s="29"/>
      <c r="M29" s="29"/>
      <c r="N29" s="29"/>
      <c r="O29" s="29"/>
      <c r="P29" s="29"/>
      <c r="Q29" s="29"/>
      <c r="R29" s="29"/>
    </row>
    <row r="30" spans="1:18" ht="15.75" thickBot="1" x14ac:dyDescent="0.3">
      <c r="A30" s="279"/>
      <c r="B30" s="280"/>
      <c r="C30" s="28" t="s">
        <v>45</v>
      </c>
      <c r="D30" s="112">
        <f>D29*$C$11/1000</f>
        <v>0</v>
      </c>
      <c r="E30" s="96">
        <f>E29*$C$11/1000</f>
        <v>0</v>
      </c>
      <c r="F30" s="97">
        <f>F29*$C$11/1000</f>
        <v>0</v>
      </c>
      <c r="G30" s="113"/>
      <c r="H30" s="113"/>
      <c r="I30" s="113"/>
      <c r="J30" s="113"/>
      <c r="K30" s="113"/>
      <c r="L30" s="113"/>
      <c r="M30" s="113"/>
      <c r="N30" s="113"/>
      <c r="O30" s="113"/>
      <c r="P30" s="113"/>
      <c r="Q30" s="113"/>
      <c r="R30" s="113"/>
    </row>
    <row r="31" spans="1:18" ht="16.5" thickTop="1" thickBot="1" x14ac:dyDescent="0.3">
      <c r="A31" s="275" t="s">
        <v>48</v>
      </c>
      <c r="B31" s="275"/>
      <c r="C31" s="64" t="s">
        <v>25</v>
      </c>
      <c r="D31" s="215">
        <f>'Summary (Main)'!G17</f>
        <v>0</v>
      </c>
      <c r="E31" s="216">
        <f>D31</f>
        <v>0</v>
      </c>
      <c r="F31" s="214"/>
      <c r="G31" s="208"/>
      <c r="H31" s="208"/>
      <c r="I31" s="208"/>
      <c r="J31" s="208"/>
      <c r="K31" s="208"/>
      <c r="L31" s="208"/>
      <c r="M31" s="208"/>
      <c r="N31" s="208"/>
      <c r="O31" s="208"/>
      <c r="P31" s="208"/>
      <c r="Q31" s="208"/>
      <c r="R31" s="209"/>
    </row>
    <row r="32" spans="1:18" ht="15.75" thickTop="1" x14ac:dyDescent="0.25">
      <c r="A32" s="275" t="s">
        <v>61</v>
      </c>
      <c r="B32" s="275"/>
      <c r="C32" s="30" t="s">
        <v>62</v>
      </c>
      <c r="D32" s="114" t="e">
        <f>SUM(D16:D27)/D31</f>
        <v>#DIV/0!</v>
      </c>
      <c r="E32" s="98" t="e">
        <f>(E29*1000/E31)</f>
        <v>#DIV/0!</v>
      </c>
      <c r="F32" s="98">
        <f>IF(F31,(F29*1000/F31),0)</f>
        <v>0</v>
      </c>
      <c r="G32" s="98">
        <f t="shared" ref="G32:R32" si="2">IF(G31,(G29*1000/G31),0)</f>
        <v>0</v>
      </c>
      <c r="H32" s="98">
        <f t="shared" si="2"/>
        <v>0</v>
      </c>
      <c r="I32" s="98">
        <f t="shared" si="2"/>
        <v>0</v>
      </c>
      <c r="J32" s="98">
        <f t="shared" si="2"/>
        <v>0</v>
      </c>
      <c r="K32" s="98">
        <f t="shared" si="2"/>
        <v>0</v>
      </c>
      <c r="L32" s="98">
        <f t="shared" si="2"/>
        <v>0</v>
      </c>
      <c r="M32" s="98">
        <f t="shared" si="2"/>
        <v>0</v>
      </c>
      <c r="N32" s="98">
        <f t="shared" si="2"/>
        <v>0</v>
      </c>
      <c r="O32" s="98">
        <f t="shared" si="2"/>
        <v>0</v>
      </c>
      <c r="P32" s="98">
        <f t="shared" si="2"/>
        <v>0</v>
      </c>
      <c r="Q32" s="98">
        <f t="shared" si="2"/>
        <v>0</v>
      </c>
      <c r="R32" s="98">
        <f t="shared" si="2"/>
        <v>0</v>
      </c>
    </row>
    <row r="33" spans="1:18" x14ac:dyDescent="0.25">
      <c r="A33" s="283" t="s">
        <v>171</v>
      </c>
      <c r="B33" s="284"/>
      <c r="C33" s="30" t="s">
        <v>45</v>
      </c>
      <c r="D33" s="228"/>
      <c r="E33" s="228"/>
      <c r="F33" s="98">
        <f>IF(F30,$E$30-F30,0)</f>
        <v>0</v>
      </c>
      <c r="G33" s="98">
        <f t="shared" ref="G33:R33" si="3">IF(G30,$E$30-G30,0)</f>
        <v>0</v>
      </c>
      <c r="H33" s="98">
        <f t="shared" si="3"/>
        <v>0</v>
      </c>
      <c r="I33" s="98">
        <f t="shared" si="3"/>
        <v>0</v>
      </c>
      <c r="J33" s="98">
        <f t="shared" si="3"/>
        <v>0</v>
      </c>
      <c r="K33" s="98">
        <f t="shared" si="3"/>
        <v>0</v>
      </c>
      <c r="L33" s="98">
        <f t="shared" si="3"/>
        <v>0</v>
      </c>
      <c r="M33" s="98">
        <f t="shared" si="3"/>
        <v>0</v>
      </c>
      <c r="N33" s="98">
        <f t="shared" si="3"/>
        <v>0</v>
      </c>
      <c r="O33" s="98">
        <f t="shared" si="3"/>
        <v>0</v>
      </c>
      <c r="P33" s="98">
        <f t="shared" si="3"/>
        <v>0</v>
      </c>
      <c r="Q33" s="98">
        <f t="shared" si="3"/>
        <v>0</v>
      </c>
      <c r="R33" s="98">
        <f t="shared" si="3"/>
        <v>0</v>
      </c>
    </row>
    <row r="34" spans="1:18" x14ac:dyDescent="0.25">
      <c r="A34" s="276" t="s">
        <v>53</v>
      </c>
      <c r="B34" s="276"/>
      <c r="C34" s="30" t="s">
        <v>54</v>
      </c>
      <c r="D34" s="34"/>
      <c r="E34" s="229" t="e">
        <f>($D$29-E29)/$D$29</f>
        <v>#DIV/0!</v>
      </c>
      <c r="F34" s="32">
        <f>IF(F30,($E$30-F30)/$E$30,0)</f>
        <v>0</v>
      </c>
      <c r="G34" s="32">
        <f t="shared" ref="G34:R34" si="4">IF(G30,($E$30-G30)/$E$30,0)</f>
        <v>0</v>
      </c>
      <c r="H34" s="32">
        <f t="shared" si="4"/>
        <v>0</v>
      </c>
      <c r="I34" s="32">
        <f t="shared" si="4"/>
        <v>0</v>
      </c>
      <c r="J34" s="32">
        <f t="shared" si="4"/>
        <v>0</v>
      </c>
      <c r="K34" s="32">
        <f t="shared" si="4"/>
        <v>0</v>
      </c>
      <c r="L34" s="32">
        <f t="shared" si="4"/>
        <v>0</v>
      </c>
      <c r="M34" s="32">
        <f t="shared" si="4"/>
        <v>0</v>
      </c>
      <c r="N34" s="32">
        <f t="shared" si="4"/>
        <v>0</v>
      </c>
      <c r="O34" s="32">
        <f t="shared" si="4"/>
        <v>0</v>
      </c>
      <c r="P34" s="32">
        <f t="shared" si="4"/>
        <v>0</v>
      </c>
      <c r="Q34" s="32">
        <f t="shared" si="4"/>
        <v>0</v>
      </c>
      <c r="R34" s="32">
        <f t="shared" si="4"/>
        <v>0</v>
      </c>
    </row>
    <row r="43" spans="1:18" x14ac:dyDescent="0.25">
      <c r="H43" s="9"/>
      <c r="I43" s="9"/>
    </row>
  </sheetData>
  <sheetProtection algorithmName="SHA-512" hashValue="qNnOnlP2jqJO5QVEENWRNcV34mDuQ+jp3koBdIIgbg5FpNBn3SeTh34kWRFKuvkfwF3mDA+9UDSDNx/VnCU5vQ==" saltValue="fvtDY8DvnhlBwtvmsHIWVQ==" spinCount="100000" sheet="1" selectLockedCells="1"/>
  <mergeCells count="26">
    <mergeCell ref="A9:B9"/>
    <mergeCell ref="E9:F9"/>
    <mergeCell ref="G9:I9"/>
    <mergeCell ref="A1:I1"/>
    <mergeCell ref="A4:C4"/>
    <mergeCell ref="A5:C5"/>
    <mergeCell ref="A6:C6"/>
    <mergeCell ref="A7:C7"/>
    <mergeCell ref="A3:C3"/>
    <mergeCell ref="D3:I3"/>
    <mergeCell ref="D4:I4"/>
    <mergeCell ref="D5:I5"/>
    <mergeCell ref="D6:I6"/>
    <mergeCell ref="D7:I7"/>
    <mergeCell ref="A10:B10"/>
    <mergeCell ref="C10:I10"/>
    <mergeCell ref="D11:E11"/>
    <mergeCell ref="F11:I11"/>
    <mergeCell ref="A13:F13"/>
    <mergeCell ref="A34:B34"/>
    <mergeCell ref="A29:B30"/>
    <mergeCell ref="A33:B33"/>
    <mergeCell ref="D16:D27"/>
    <mergeCell ref="A28:B28"/>
    <mergeCell ref="A31:B31"/>
    <mergeCell ref="A32:B32"/>
  </mergeCells>
  <dataValidations disablePrompts="1" count="1">
    <dataValidation type="list" allowBlank="1" showInputMessage="1" showErrorMessage="1" sqref="C9" xr:uid="{43E81938-61FC-40E2-9A1E-9D4FEA85B1E8}">
      <formula1>"Actual, Estimate"</formula1>
    </dataValidation>
  </dataValidations>
  <pageMargins left="0.43307086614173229" right="0.23148148148148148" top="0.74803149606299213" bottom="0.55118110236220474" header="0.31496062992125984" footer="0.31496062992125984"/>
  <pageSetup paperSize="9" orientation="portrait" r:id="rId1"/>
  <headerFooter>
    <oddHeader xml:space="preserve">&amp;LMALAYSIAN GREEN TECHNOLOGY AND CLIMATE CHANGE CORPORATION (MGTC)&amp;R&amp;10MGTC/DC/REC/LCC-012
Revision: 1/ JUNE 2022
</oddHeader>
    <oddFooter>&amp;L
&amp;A&amp;R
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Summary (old)</vt:lpstr>
      <vt:lpstr>BAU (Same Year)</vt:lpstr>
      <vt:lpstr>Summary (Main)</vt:lpstr>
      <vt:lpstr>BAU (Diff Year)</vt:lpstr>
      <vt:lpstr>Sheet3</vt:lpstr>
      <vt:lpstr>Energy</vt:lpstr>
      <vt:lpstr>Water</vt:lpstr>
      <vt:lpstr>Waste 1 - Actual</vt:lpstr>
      <vt:lpstr>Waste 2 - Estimate</vt:lpstr>
      <vt:lpstr>Greenery &amp; Water Bodies</vt:lpstr>
      <vt:lpstr>Mobility 3 - Estimate</vt:lpstr>
      <vt:lpstr>'Summary (old)'!OLE_LINK1</vt:lpstr>
      <vt:lpstr>Energy!Print_Area</vt:lpstr>
      <vt:lpstr>'Greenery &amp; Water Bodies'!Print_Area</vt:lpstr>
      <vt:lpstr>'Mobility 3 - Estimate'!Print_Area</vt:lpstr>
      <vt:lpstr>'Summary (Main)'!Print_Area</vt:lpstr>
      <vt:lpstr>'Waste 1 - Actual'!Print_Area</vt:lpstr>
      <vt:lpstr>'Waste 2 - Estimate'!Print_Area</vt:lpstr>
      <vt:lpstr>Water!Print_Area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2023-05-18T06:27:39Z</dcterms:modified>
</cp:coreProperties>
</file>